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C:\Users\Kieran.Bishop\Downloads\"/>
    </mc:Choice>
  </mc:AlternateContent>
  <xr:revisionPtr revIDLastSave="0" documentId="13_ncr:1_{6BE6F9CE-5958-41A6-A64D-D83E0C25E083}" xr6:coauthVersionLast="47" xr6:coauthVersionMax="47" xr10:uidLastSave="{00000000-0000-0000-0000-000000000000}"/>
  <workbookProtection workbookAlgorithmName="SHA-512" workbookHashValue="2v7bVH2nxEG9Jx9KojJl7Ddjc5Ng2gROEga3QI3kxbzG3s0V60n8vTkt797EE3gsky1WI1h+VhrEEDwaWMxKbw==" workbookSaltValue="0BJtF6si1qozM29pZXRR8w==" workbookSpinCount="100000" lockStructure="1"/>
  <bookViews>
    <workbookView xWindow="-120" yWindow="-120" windowWidth="38640" windowHeight="21240" activeTab="2" xr2:uid="{3EEC8DA0-6E87-4F2F-B656-76E03CF64222}"/>
  </bookViews>
  <sheets>
    <sheet name="EN" sheetId="2" r:id="rId1"/>
    <sheet name="Calc" sheetId="3" state="hidden" r:id="rId2"/>
    <sheet name="FR"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 i="3" l="1"/>
  <c r="C10" i="3"/>
  <c r="I33" i="2"/>
  <c r="N28" i="4"/>
  <c r="O24" i="2"/>
  <c r="M44" i="4"/>
  <c r="B46" i="3"/>
  <c r="B44" i="3"/>
  <c r="B39" i="3"/>
  <c r="B31" i="3"/>
  <c r="B14" i="3"/>
  <c r="R37" i="4"/>
  <c r="R36" i="4"/>
  <c r="R35" i="4"/>
  <c r="R34" i="4"/>
  <c r="I37" i="4"/>
  <c r="I36" i="4"/>
  <c r="I35" i="4"/>
  <c r="I34" i="4"/>
  <c r="Q33" i="2"/>
  <c r="Q32" i="2"/>
  <c r="Q31" i="2"/>
  <c r="Q30" i="2"/>
  <c r="I32" i="2"/>
  <c r="I31" i="2"/>
  <c r="I30" i="2"/>
  <c r="J54" i="4"/>
  <c r="E5" i="3" l="1"/>
  <c r="L50" i="4"/>
  <c r="R28" i="4"/>
  <c r="D27" i="3"/>
  <c r="K29" i="3"/>
  <c r="H29" i="3"/>
  <c r="E29" i="3"/>
  <c r="K5" i="3"/>
  <c r="H5" i="3"/>
  <c r="F45" i="2"/>
  <c r="K45" i="2" s="1"/>
  <c r="D10" i="3"/>
  <c r="D11" i="3" s="1"/>
  <c r="D12" i="3" s="1"/>
  <c r="E10" i="3"/>
  <c r="E11" i="3" s="1"/>
  <c r="E13" i="3" s="1"/>
  <c r="E14" i="3" s="1"/>
  <c r="G35" i="3"/>
  <c r="G36" i="3" s="1"/>
  <c r="G37" i="3" s="1"/>
  <c r="G38" i="3" s="1"/>
  <c r="G39" i="3" s="1"/>
  <c r="D35" i="3"/>
  <c r="D36" i="3" s="1"/>
  <c r="D37" i="3" s="1"/>
  <c r="D38" i="3" s="1"/>
  <c r="D39" i="3" s="1"/>
  <c r="B35" i="3"/>
  <c r="B36" i="3" s="1"/>
  <c r="H44" i="4"/>
  <c r="H43" i="4"/>
  <c r="J44" i="4"/>
  <c r="O44" i="4"/>
  <c r="J27" i="3"/>
  <c r="J28" i="3"/>
  <c r="K28" i="3" s="1"/>
  <c r="G28" i="3"/>
  <c r="H28" i="3" s="1"/>
  <c r="D28" i="3"/>
  <c r="E28" i="3" s="1"/>
  <c r="B28" i="3"/>
  <c r="G27" i="3"/>
  <c r="B27" i="3"/>
  <c r="B10" i="3"/>
  <c r="B11" i="3" s="1"/>
  <c r="B12" i="3" s="1"/>
  <c r="H39" i="2"/>
  <c r="B19" i="3" s="1"/>
  <c r="B21" i="3" s="1"/>
  <c r="H38" i="2"/>
  <c r="B18" i="3" s="1"/>
  <c r="B20" i="3" s="1"/>
  <c r="B43" i="3" l="1"/>
  <c r="B45" i="3" s="1"/>
  <c r="J43" i="4" s="1"/>
  <c r="B37" i="3"/>
  <c r="B38" i="3"/>
  <c r="H27" i="3"/>
  <c r="I27" i="3"/>
  <c r="K27" i="3"/>
  <c r="L27" i="3"/>
  <c r="E27" i="3"/>
  <c r="F27" i="3"/>
  <c r="K30" i="3"/>
  <c r="H30" i="3"/>
  <c r="B13" i="3"/>
  <c r="F50" i="4"/>
  <c r="W35" i="4"/>
  <c r="W34" i="4"/>
  <c r="W37" i="4"/>
  <c r="D13" i="3"/>
  <c r="D14" i="3" s="1"/>
  <c r="W36" i="4"/>
  <c r="E12" i="3"/>
  <c r="J39" i="2"/>
  <c r="O43" i="4" l="1"/>
  <c r="M43" i="4"/>
  <c r="N39" i="2"/>
  <c r="L39" i="2"/>
  <c r="E30" i="3"/>
  <c r="B30" i="3" s="1"/>
  <c r="J52" i="4" s="1"/>
  <c r="V33" i="2"/>
  <c r="V32" i="2"/>
  <c r="V31" i="2"/>
  <c r="V30" i="2"/>
  <c r="C28" i="3" l="1"/>
  <c r="C27" i="3"/>
  <c r="J4" i="3"/>
  <c r="K4" i="3" s="1"/>
  <c r="J3" i="3"/>
  <c r="G4" i="3"/>
  <c r="H4" i="3" s="1"/>
  <c r="G3" i="3"/>
  <c r="D4" i="3"/>
  <c r="H18" i="3" s="1"/>
  <c r="D3" i="3"/>
  <c r="B4" i="3"/>
  <c r="C4" i="3" s="1"/>
  <c r="B3" i="3"/>
  <c r="C3" i="3" s="1"/>
  <c r="B6" i="3" s="1"/>
  <c r="H17" i="3" l="1"/>
  <c r="F3" i="3"/>
  <c r="H3" i="3"/>
  <c r="I3" i="3"/>
  <c r="K3" i="3"/>
  <c r="L3" i="3"/>
  <c r="E3" i="3"/>
  <c r="E4" i="3"/>
  <c r="E6" i="3" s="1"/>
  <c r="K6" i="3"/>
  <c r="H6" i="3" l="1"/>
  <c r="V24" i="2"/>
  <c r="B7" i="3"/>
  <c r="J56" i="4" l="1"/>
  <c r="J38" i="2" l="1"/>
  <c r="L38" i="2" s="1"/>
  <c r="N38" i="2" l="1"/>
  <c r="J48" i="2"/>
  <c r="J50" i="2" l="1"/>
  <c r="J52" i="2" s="1"/>
</calcChain>
</file>

<file path=xl/sharedStrings.xml><?xml version="1.0" encoding="utf-8"?>
<sst xmlns="http://schemas.openxmlformats.org/spreadsheetml/2006/main" count="264" uniqueCount="161">
  <si>
    <r>
      <rPr>
        <sz val="18"/>
        <rFont val="Calibri"/>
        <family val="2"/>
        <scheme val="minor"/>
      </rPr>
      <t>Music License</t>
    </r>
    <r>
      <rPr>
        <sz val="24"/>
        <rFont val="Calibri"/>
        <family val="2"/>
        <scheme val="minor"/>
      </rPr>
      <t xml:space="preserve"> </t>
    </r>
    <r>
      <rPr>
        <sz val="18"/>
        <rFont val="Calibri"/>
        <family val="2"/>
        <scheme val="minor"/>
      </rPr>
      <t>Reporting Form</t>
    </r>
  </si>
  <si>
    <t>Alberta</t>
  </si>
  <si>
    <t>British Columbia</t>
  </si>
  <si>
    <t>For CAPACOA, CLMA, CAFE members</t>
  </si>
  <si>
    <t>Manitoba</t>
  </si>
  <si>
    <t>Use this form to calculate amounts owing for RE:SOUND licenses; you may require extra licensing from SOCAN. Please contact us for more details.</t>
  </si>
  <si>
    <t>New Brunswick</t>
  </si>
  <si>
    <t>Newfoundland and Labrador</t>
  </si>
  <si>
    <t>Notes to assist you in completing this form:</t>
  </si>
  <si>
    <t>Nova Scotia</t>
  </si>
  <si>
    <t>• This form is used to calculate the amounts owing for use of recorded music to accompany live events only by CAPACOA/CAFE/CLMA members.
•  Please complete all fields of this form where applicable, and make sure to sign the bottom before submitting it.
•  If you are unsure about any of the information requested in this form, please contact our Licensing Department for assistance.</t>
  </si>
  <si>
    <t>Ontario</t>
  </si>
  <si>
    <t>Prince Edward Island</t>
  </si>
  <si>
    <t>Quebec</t>
  </si>
  <si>
    <t>Saskatchewan</t>
  </si>
  <si>
    <t>Account Number:</t>
  </si>
  <si>
    <t>Reporting Year:</t>
  </si>
  <si>
    <t>Northwest Territories</t>
  </si>
  <si>
    <t>Business Name:</t>
  </si>
  <si>
    <t xml:space="preserve">                                                     </t>
  </si>
  <si>
    <t>Legal Name:</t>
  </si>
  <si>
    <t>Nunavut</t>
  </si>
  <si>
    <t>Contact Name:</t>
  </si>
  <si>
    <t>Title:</t>
  </si>
  <si>
    <t>Yukon</t>
  </si>
  <si>
    <t>Street Address (if multiple locations please attach list):</t>
  </si>
  <si>
    <t>City:</t>
  </si>
  <si>
    <t>Province:</t>
  </si>
  <si>
    <t>Postal Code:</t>
  </si>
  <si>
    <t xml:space="preserve">Phone: </t>
  </si>
  <si>
    <t>Fax:</t>
  </si>
  <si>
    <t>Email:</t>
  </si>
  <si>
    <t>Mailing Address (if different from above):</t>
  </si>
  <si>
    <t>Recorded Music Accompanying Live Entertainment (5.A)</t>
  </si>
  <si>
    <r>
      <t xml:space="preserve">List the total number of performances for both integral and incidental use of music, and total admissions. </t>
    </r>
    <r>
      <rPr>
        <b/>
        <sz val="10"/>
        <rFont val="Calibri"/>
        <family val="2"/>
        <scheme val="minor"/>
      </rPr>
      <t>Enter zeroes (0) if no events.</t>
    </r>
  </si>
  <si>
    <r>
      <rPr>
        <b/>
        <sz val="12"/>
        <rFont val="Calibri"/>
        <family val="2"/>
        <scheme val="minor"/>
      </rPr>
      <t>Admissions</t>
    </r>
    <r>
      <rPr>
        <sz val="10"/>
        <rFont val="Calibri"/>
        <family val="2"/>
        <scheme val="minor"/>
      </rPr>
      <t xml:space="preserve">
</t>
    </r>
    <r>
      <rPr>
        <sz val="9"/>
        <rFont val="Calibri"/>
        <family val="2"/>
        <scheme val="minor"/>
      </rPr>
      <t>Integral Use in a Performance
(at least 10% of performance</t>
    </r>
    <r>
      <rPr>
        <sz val="10"/>
        <rFont val="Calibri"/>
        <family val="2"/>
        <scheme val="minor"/>
      </rPr>
      <t>)</t>
    </r>
  </si>
  <si>
    <t># of Events</t>
  </si>
  <si>
    <r>
      <rPr>
        <b/>
        <sz val="12"/>
        <rFont val="Calibri"/>
        <family val="2"/>
        <scheme val="minor"/>
      </rPr>
      <t>Admissions</t>
    </r>
    <r>
      <rPr>
        <sz val="10"/>
        <rFont val="Calibri"/>
        <family val="2"/>
        <scheme val="minor"/>
      </rPr>
      <t xml:space="preserve">
</t>
    </r>
    <r>
      <rPr>
        <sz val="8"/>
        <rFont val="Calibri"/>
        <family val="2"/>
        <scheme val="minor"/>
      </rPr>
      <t>Incidental Use in a Performance
(less than 10% or 10mins total)</t>
    </r>
  </si>
  <si>
    <t>Fee</t>
  </si>
  <si>
    <t>Tax</t>
  </si>
  <si>
    <t>Receptions (5.B)</t>
  </si>
  <si>
    <t>List the number of events held in each room capacity, separated for events without dancing and events with dancing.</t>
  </si>
  <si>
    <t>Number of events without dance</t>
  </si>
  <si>
    <t>Number of events with dance</t>
  </si>
  <si>
    <t>Capacity</t>
  </si>
  <si>
    <t>A</t>
  </si>
  <si>
    <t>B</t>
  </si>
  <si>
    <t>tax</t>
  </si>
  <si>
    <t>1-100</t>
  </si>
  <si>
    <t>x $31.29</t>
  </si>
  <si>
    <t>=</t>
  </si>
  <si>
    <t>x $62.61</t>
  </si>
  <si>
    <t>101-300</t>
  </si>
  <si>
    <t>x $45.00</t>
  </si>
  <si>
    <t>x $90.09</t>
  </si>
  <si>
    <t>301-500</t>
  </si>
  <si>
    <t>x $93.92</t>
  </si>
  <si>
    <t>x $187.82</t>
  </si>
  <si>
    <t>Over 500</t>
  </si>
  <si>
    <t>x $133.05</t>
  </si>
  <si>
    <t>x $266.11</t>
  </si>
  <si>
    <t>Festivals, Exhibitions and Fairs (5.D)</t>
  </si>
  <si>
    <r>
      <t xml:space="preserve">Enter the number of days and total attendance, using separate lines per event. </t>
    </r>
    <r>
      <rPr>
        <b/>
        <sz val="10"/>
        <rFont val="Calibri"/>
        <family val="2"/>
        <scheme val="minor"/>
      </rPr>
      <t>Enter zeroes (0) if no events.</t>
    </r>
  </si>
  <si>
    <t>Yes</t>
  </si>
  <si>
    <t># of Days</t>
  </si>
  <si>
    <t>Total Attendance</t>
  </si>
  <si>
    <t>Avg. Attendance</t>
  </si>
  <si>
    <t>Fee Per Day</t>
  </si>
  <si>
    <t>Subtotal</t>
  </si>
  <si>
    <t>Concerts (5.J)</t>
  </si>
  <si>
    <r>
      <t xml:space="preserve">List the total number of performances. </t>
    </r>
    <r>
      <rPr>
        <b/>
        <sz val="10"/>
        <rFont val="Calibri"/>
        <family val="2"/>
        <scheme val="minor"/>
      </rPr>
      <t>Enter zeroes (0) if no events.</t>
    </r>
  </si>
  <si>
    <t># of Concerts with Recorded Music</t>
  </si>
  <si>
    <t>By signing you agree that you have the authority to bind the licensee, and that all information provided herein is correct and complete.   After you have read, completed, and signed this form, please send it along with your payment to:</t>
  </si>
  <si>
    <t>License Fee Subtotal</t>
  </si>
  <si>
    <r>
      <t xml:space="preserve">Tax </t>
    </r>
    <r>
      <rPr>
        <sz val="6.5"/>
        <rFont val="Calibri"/>
        <family val="2"/>
        <scheme val="minor"/>
      </rPr>
      <t>(QST #1226601046TQ0001 and</t>
    </r>
  </si>
  <si>
    <t xml:space="preserve"> GST/HST #720627314 RT0001)</t>
  </si>
  <si>
    <t>Total (CAD)</t>
  </si>
  <si>
    <t>Entandem</t>
  </si>
  <si>
    <t>41 Valleybrook Drive, Toronto,</t>
  </si>
  <si>
    <t>Signature of Authorised Officer</t>
  </si>
  <si>
    <t>Date</t>
  </si>
  <si>
    <t xml:space="preserve"> ON M3B 2S6</t>
  </si>
  <si>
    <t>ENG</t>
  </si>
  <si>
    <t>5.A</t>
  </si>
  <si>
    <t>Min</t>
  </si>
  <si>
    <t>Min Per Event</t>
  </si>
  <si>
    <t>Min Annual</t>
  </si>
  <si>
    <t>INTEGRAL</t>
  </si>
  <si>
    <t>INCIDENTAL</t>
  </si>
  <si>
    <t xml:space="preserve">Multi shows OR annual </t>
  </si>
  <si>
    <t>YEAR SELECT WARN - INTEG</t>
  </si>
  <si>
    <t>Annual vs Per Event Calc</t>
  </si>
  <si>
    <t>Annual Min</t>
  </si>
  <si>
    <t>YEAR SELECT WARN - INCID</t>
  </si>
  <si>
    <t>5.J (NOTE, NO 2022 CONSIDERATION IN CALCS)</t>
  </si>
  <si>
    <t>line 1</t>
  </si>
  <si>
    <t>line 2</t>
  </si>
  <si>
    <t>line 3</t>
  </si>
  <si>
    <t>BASE CALC</t>
  </si>
  <si>
    <t>PER EVENT MIN</t>
  </si>
  <si>
    <t>ANNUAL MIN</t>
  </si>
  <si>
    <t>Final calc (incl if 1 event)</t>
  </si>
  <si>
    <t>YEAR SELECT WARN</t>
  </si>
  <si>
    <t>5.D</t>
  </si>
  <si>
    <t>Attendents per day</t>
  </si>
  <si>
    <t>FR</t>
  </si>
  <si>
    <t>Multi Shows OR Annual</t>
  </si>
  <si>
    <t xml:space="preserve">Formulaire de rapport de licence musicale </t>
  </si>
  <si>
    <t>Pour les membres de CAPACOA, CAFÉ, CLMA</t>
  </si>
  <si>
    <t>Colombie-Britannique</t>
  </si>
  <si>
    <t>Île-du-Prince-Édouard</t>
  </si>
  <si>
    <t>Nouveau-Brunswick</t>
  </si>
  <si>
    <t xml:space="preserve">Prière d’utiliser ce formulaire pour le calcul des montants dus pour les licences RÉ:SONNE ; des licences additionnelles de la SOCAN peuvent être nécessaires. Veuillez communiquer avec nous pour plus de détails.	</t>
  </si>
  <si>
    <t>Nouvelle-Écosse</t>
  </si>
  <si>
    <t>Voici quelques informations afin de vous aider dans ce processus :</t>
  </si>
  <si>
    <t>Québec</t>
  </si>
  <si>
    <t>• Ce formulaire est utilisé pour calculer les montants dus pour l’utilisation de musique enregistrée pour accompagner des événements en direct uniquement par les membres de CAPACOA/CAFE/CLMA.
• Veuillez remplir tous les champs applicables du formulaire et le signer avant de le soumettre.
• Si vous avez des doutes sur l’une des informations demandées dans ce formulaire, veuillez contacter notre Division des licences pour obtenir de l’aide.</t>
  </si>
  <si>
    <t>Terre-Neuve-et-Labrador</t>
  </si>
  <si>
    <t>Territoires du Nord-Ouest</t>
  </si>
  <si>
    <t>Yukon Territoire</t>
  </si>
  <si>
    <t>Numéro de compte :</t>
  </si>
  <si>
    <t>Année :</t>
  </si>
  <si>
    <t>Nom de l’entreprise :</t>
  </si>
  <si>
    <t>Nom légal :</t>
  </si>
  <si>
    <t>Contact :</t>
  </si>
  <si>
    <t>Titre :</t>
  </si>
  <si>
    <t>Adresse (énumérez toutes les adresses s’il y a plus d’emplacements) :</t>
  </si>
  <si>
    <t>Ville :</t>
  </si>
  <si>
    <t>Province :</t>
  </si>
  <si>
    <t>Code postal :</t>
  </si>
  <si>
    <t xml:space="preserve">Téléphone : </t>
  </si>
  <si>
    <t>Télécopieur :</t>
  </si>
  <si>
    <t>Courriel :</t>
  </si>
  <si>
    <t>Adresse postale (si différente de l’adresse ci-dessus) :</t>
  </si>
  <si>
    <t>Musique enregistrée accompagnant un spectacle (5.A)</t>
  </si>
  <si>
    <t>Indiquez le nombre total d’exécutions pour l’utilisation intégrale et accessoire de la musique, et nombre total des admissions total de billets. Entrez des zéros (0) s'il n'y a pas d'événements.</t>
  </si>
  <si>
    <r>
      <rPr>
        <b/>
        <sz val="12"/>
        <rFont val="Calibri"/>
        <family val="2"/>
        <scheme val="minor"/>
      </rPr>
      <t>Admissions</t>
    </r>
    <r>
      <rPr>
        <sz val="10"/>
        <rFont val="Calibri"/>
        <family val="2"/>
        <scheme val="minor"/>
      </rPr>
      <t xml:space="preserve">
Utilisation Intégral
(</t>
    </r>
    <r>
      <rPr>
        <sz val="8"/>
        <rFont val="Calibri"/>
        <family val="2"/>
        <scheme val="minor"/>
      </rPr>
      <t>au moins 10% par performance</t>
    </r>
    <r>
      <rPr>
        <sz val="10"/>
        <rFont val="Calibri"/>
        <family val="2"/>
        <scheme val="minor"/>
      </rPr>
      <t>)</t>
    </r>
  </si>
  <si>
    <t>Nombre d'événements</t>
  </si>
  <si>
    <r>
      <rPr>
        <b/>
        <sz val="11"/>
        <rFont val="Calibri"/>
        <family val="2"/>
        <scheme val="minor"/>
      </rPr>
      <t>Admissions</t>
    </r>
    <r>
      <rPr>
        <sz val="10"/>
        <rFont val="Calibri"/>
        <family val="2"/>
        <scheme val="minor"/>
      </rPr>
      <t xml:space="preserve">
Utilisation Accessoire
</t>
    </r>
    <r>
      <rPr>
        <sz val="8"/>
        <rFont val="Calibri"/>
        <family val="2"/>
        <scheme val="minor"/>
      </rPr>
      <t>(moins de 10% ou 10mins totale)</t>
    </r>
  </si>
  <si>
    <t>Redevance</t>
  </si>
  <si>
    <t>Réceptions (5.B)</t>
  </si>
  <si>
    <t>Listez le nombre d'événements organisés dans chaque capacité de salle, séparés pour les événements sans danse et les événements avec danse.</t>
  </si>
  <si>
    <t>Nombre d’événements sans danse</t>
  </si>
  <si>
    <t>Nombre d’événements avec danse</t>
  </si>
  <si>
    <t>Capacité</t>
  </si>
  <si>
    <t>Plus de 500</t>
  </si>
  <si>
    <t>Festivals, Expositions et Foires (5.D)</t>
  </si>
  <si>
    <t>Indiquez le nombre de jours qu'a duré l'événement et l'assistance totale. Entrez des zéros (0) s'il n'y a pas d'événement.</t>
  </si>
  <si>
    <t># de Jours</t>
  </si>
  <si>
    <t xml:space="preserve"> Assistance Totale</t>
  </si>
  <si>
    <t>Assistance Moyenne</t>
  </si>
  <si>
    <t>Redevance Quotidienne</t>
  </si>
  <si>
    <t>Sous-total</t>
  </si>
  <si>
    <t>Oui</t>
  </si>
  <si>
    <t>Indiquez le nombre de concerts. Entrez zéro (0) s'il n'y a pas d'événement.</t>
  </si>
  <si>
    <t>Concerts avec musique enregistrées</t>
  </si>
  <si>
    <t>Non</t>
  </si>
  <si>
    <t xml:space="preserve">En signant, vous reconnaissez que vous avez le pouvoir d’engager le titulaire de la licence et que toutes les informations fournies dans le présent document sont correctes et complètes.   Une fois le formulaire lu, rempli et signé, veuillez nous le retourner accompagné de votre paiement à :		</t>
  </si>
  <si>
    <t>Sous-total des frais de licence</t>
  </si>
  <si>
    <r>
      <t xml:space="preserve">Taxe </t>
    </r>
    <r>
      <rPr>
        <sz val="6.5"/>
        <rFont val="Calibri"/>
        <family val="2"/>
        <scheme val="minor"/>
      </rPr>
      <t>(QST #1226601046TQ0001 et</t>
    </r>
  </si>
  <si>
    <t>Signature de l’agent autorisé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</si>
</sst>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4" formatCode="_(&quot;$&quot;* #,##0.00_);_(&quot;$&quot;* \(#,##0.00\);_(&quot;$&quot;* &quot;-&quot;??_);_(@_)"/>
    <numFmt numFmtId="43" formatCode="_(* #,##0.00_);_(* \(#,##0.00\);_(* &quot;-&quot;??_);_(@_)"/>
    <numFmt numFmtId="164" formatCode="&quot;$&quot;#,##0.00;[Red]\-&quot;$&quot;#,##0.00"/>
    <numFmt numFmtId="165" formatCode="_-&quot;$&quot;* #,##0.00_-;\-&quot;$&quot;* #,##0.00_-;_-&quot;$&quot;* &quot;-&quot;??_-;_-@_-"/>
    <numFmt numFmtId="166" formatCode="&quot;$&quot;#,##0.00"/>
    <numFmt numFmtId="167" formatCode="[$-F800]dddd\,\ mmmm\ dd\,\ yyyy"/>
    <numFmt numFmtId="168" formatCode="_(* #,##0_);_(* \(#,##0\);_(* &quot;-&quot;??_);_(@_)"/>
  </numFmts>
  <fonts count="43" x14ac:knownFonts="1">
    <font>
      <sz val="11"/>
      <color theme="1"/>
      <name val="Calibri"/>
      <family val="2"/>
      <scheme val="minor"/>
    </font>
    <font>
      <sz val="11"/>
      <color theme="1"/>
      <name val="Calibri"/>
      <family val="2"/>
      <scheme val="minor"/>
    </font>
    <font>
      <sz val="11"/>
      <color theme="0"/>
      <name val="Calibri"/>
      <family val="2"/>
      <scheme val="minor"/>
    </font>
    <font>
      <sz val="11"/>
      <name val="Calibri"/>
      <family val="2"/>
      <scheme val="minor"/>
    </font>
    <font>
      <sz val="11"/>
      <color theme="9" tint="-0.249977111117893"/>
      <name val="Calibri"/>
      <family val="2"/>
      <scheme val="minor"/>
    </font>
    <font>
      <sz val="18"/>
      <name val="Calibri"/>
      <family val="2"/>
      <scheme val="minor"/>
    </font>
    <font>
      <sz val="24"/>
      <name val="Calibri"/>
      <family val="2"/>
      <scheme val="minor"/>
    </font>
    <font>
      <sz val="20"/>
      <name val="Calibri"/>
      <family val="2"/>
      <scheme val="minor"/>
    </font>
    <font>
      <b/>
      <sz val="10"/>
      <name val="Calibri"/>
      <family val="2"/>
      <scheme val="minor"/>
    </font>
    <font>
      <sz val="10"/>
      <name val="Calibri"/>
      <family val="2"/>
      <scheme val="minor"/>
    </font>
    <font>
      <sz val="10"/>
      <color theme="9" tint="-0.249977111117893"/>
      <name val="Calibri"/>
      <family val="2"/>
      <scheme val="minor"/>
    </font>
    <font>
      <sz val="10"/>
      <name val="Calibri"/>
      <family val="2"/>
    </font>
    <font>
      <b/>
      <sz val="12"/>
      <name val="Arial"/>
      <family val="2"/>
    </font>
    <font>
      <b/>
      <sz val="10"/>
      <name val="Arial"/>
      <family val="2"/>
    </font>
    <font>
      <u/>
      <sz val="11"/>
      <color theme="10"/>
      <name val="Calibri"/>
      <family val="2"/>
    </font>
    <font>
      <u/>
      <sz val="12"/>
      <color theme="10"/>
      <name val="Arial"/>
      <family val="2"/>
    </font>
    <font>
      <b/>
      <sz val="11"/>
      <name val="Calibri"/>
      <family val="2"/>
      <scheme val="minor"/>
    </font>
    <font>
      <b/>
      <i/>
      <sz val="10"/>
      <name val="Calibri"/>
      <family val="2"/>
      <scheme val="minor"/>
    </font>
    <font>
      <i/>
      <sz val="11"/>
      <name val="Calibri"/>
      <family val="2"/>
      <scheme val="minor"/>
    </font>
    <font>
      <i/>
      <sz val="10"/>
      <name val="Calibri"/>
      <family val="2"/>
      <scheme val="minor"/>
    </font>
    <font>
      <sz val="10"/>
      <color theme="0"/>
      <name val="Calibri"/>
      <family val="2"/>
      <scheme val="minor"/>
    </font>
    <font>
      <sz val="6.5"/>
      <name val="Calibri"/>
      <family val="2"/>
      <scheme val="minor"/>
    </font>
    <font>
      <sz val="12"/>
      <name val="Arial"/>
      <family val="2"/>
    </font>
    <font>
      <sz val="8"/>
      <name val="Calibri"/>
      <family val="2"/>
      <scheme val="minor"/>
    </font>
    <font>
      <sz val="21"/>
      <name val="Calibri"/>
      <family val="2"/>
      <scheme val="minor"/>
    </font>
    <font>
      <b/>
      <sz val="11"/>
      <color theme="1"/>
      <name val="Calibri"/>
      <family val="2"/>
      <scheme val="minor"/>
    </font>
    <font>
      <sz val="12"/>
      <name val="Calibri"/>
      <family val="2"/>
      <scheme val="minor"/>
    </font>
    <font>
      <b/>
      <sz val="10"/>
      <color theme="0"/>
      <name val="Calibri"/>
      <family val="2"/>
      <scheme val="minor"/>
    </font>
    <font>
      <i/>
      <sz val="11"/>
      <color theme="1"/>
      <name val="Calibri"/>
      <family val="2"/>
      <scheme val="minor"/>
    </font>
    <font>
      <b/>
      <u/>
      <sz val="11"/>
      <color theme="1"/>
      <name val="Calibri"/>
      <family val="2"/>
      <scheme val="minor"/>
    </font>
    <font>
      <b/>
      <sz val="18"/>
      <color theme="1"/>
      <name val="Calibri"/>
      <family val="2"/>
      <scheme val="minor"/>
    </font>
    <font>
      <u/>
      <sz val="12"/>
      <name val="Arial"/>
      <family val="2"/>
    </font>
    <font>
      <b/>
      <sz val="8"/>
      <color theme="0"/>
      <name val="Calibri"/>
      <family val="2"/>
      <scheme val="minor"/>
    </font>
    <font>
      <i/>
      <sz val="12"/>
      <color theme="0"/>
      <name val="Calibri"/>
      <family val="2"/>
      <scheme val="minor"/>
    </font>
    <font>
      <i/>
      <sz val="8"/>
      <color theme="0"/>
      <name val="Calibri"/>
      <family val="2"/>
      <scheme val="minor"/>
    </font>
    <font>
      <sz val="9"/>
      <color theme="0"/>
      <name val="Calibri"/>
      <family val="2"/>
      <scheme val="minor"/>
    </font>
    <font>
      <strike/>
      <sz val="11"/>
      <color theme="1"/>
      <name val="Calibri"/>
      <family val="2"/>
      <scheme val="minor"/>
    </font>
    <font>
      <i/>
      <strike/>
      <sz val="11"/>
      <color theme="1"/>
      <name val="Calibri"/>
      <family val="2"/>
      <scheme val="minor"/>
    </font>
    <font>
      <sz val="11"/>
      <color rgb="FFFF0000"/>
      <name val="Calibri"/>
      <family val="2"/>
      <scheme val="minor"/>
    </font>
    <font>
      <sz val="10"/>
      <color rgb="FFFF0000"/>
      <name val="Calibri"/>
      <family val="2"/>
      <scheme val="minor"/>
    </font>
    <font>
      <b/>
      <sz val="12"/>
      <name val="Calibri"/>
      <family val="2"/>
      <scheme val="minor"/>
    </font>
    <font>
      <sz val="9"/>
      <name val="Calibri"/>
      <family val="2"/>
      <scheme val="minor"/>
    </font>
    <font>
      <i/>
      <sz val="8"/>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theme="4" tint="0.59999389629810485"/>
        <bgColor indexed="64"/>
      </patternFill>
    </fill>
    <fill>
      <patternFill patternType="solid">
        <fgColor rgb="FFFDB9B9"/>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bgColor indexed="64"/>
      </patternFill>
    </fill>
    <fill>
      <patternFill patternType="solid">
        <fgColor theme="9"/>
        <bgColor indexed="64"/>
      </patternFill>
    </fill>
    <fill>
      <patternFill patternType="solid">
        <fgColor theme="2" tint="-9.9978637043366805E-2"/>
        <bgColor indexed="64"/>
      </patternFill>
    </fill>
    <fill>
      <patternFill patternType="solid">
        <fgColor theme="1"/>
        <bgColor indexed="64"/>
      </patternFill>
    </fill>
  </fills>
  <borders count="30">
    <border>
      <left/>
      <right/>
      <top/>
      <bottom/>
      <diagonal/>
    </border>
    <border>
      <left/>
      <right/>
      <top style="thin">
        <color theme="0"/>
      </top>
      <bottom style="thin">
        <color theme="0"/>
      </bottom>
      <diagonal/>
    </border>
    <border>
      <left/>
      <right/>
      <top style="thin">
        <color theme="0"/>
      </top>
      <bottom/>
      <diagonal/>
    </border>
    <border>
      <left/>
      <right/>
      <top/>
      <bottom style="thin">
        <color theme="0" tint="-0.499984740745262"/>
      </bottom>
      <diagonal/>
    </border>
    <border>
      <left/>
      <right/>
      <top/>
      <bottom style="thin">
        <color indexed="64"/>
      </bottom>
      <diagonal/>
    </border>
    <border>
      <left/>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theme="0" tint="-0.499984740745262"/>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14" fillId="0" borderId="0" applyNumberFormat="0" applyFill="0" applyBorder="0" applyAlignment="0" applyProtection="0">
      <alignment vertical="top"/>
      <protection locked="0"/>
    </xf>
    <xf numFmtId="43" fontId="1" fillId="0" borderId="0" applyFont="0" applyFill="0" applyBorder="0" applyAlignment="0" applyProtection="0"/>
  </cellStyleXfs>
  <cellXfs count="260">
    <xf numFmtId="0" fontId="0" fillId="0" borderId="0" xfId="0"/>
    <xf numFmtId="0" fontId="3" fillId="0" borderId="0" xfId="0" applyFont="1"/>
    <xf numFmtId="0" fontId="4" fillId="0" borderId="0" xfId="0" applyFont="1"/>
    <xf numFmtId="0" fontId="6" fillId="0" borderId="0" xfId="0" applyFont="1" applyAlignment="1">
      <alignment vertical="top"/>
    </xf>
    <xf numFmtId="0" fontId="2" fillId="0" borderId="1" xfId="0" applyFont="1" applyBorder="1"/>
    <xf numFmtId="0" fontId="7" fillId="0" borderId="0" xfId="0" applyFont="1" applyAlignment="1">
      <alignment vertical="center"/>
    </xf>
    <xf numFmtId="0" fontId="8" fillId="0" borderId="0" xfId="0" applyFont="1"/>
    <xf numFmtId="0" fontId="9" fillId="0" borderId="0" xfId="0" applyFont="1"/>
    <xf numFmtId="0" fontId="10" fillId="0" borderId="0" xfId="0" applyFont="1"/>
    <xf numFmtId="0" fontId="2" fillId="0" borderId="2" xfId="0" applyFont="1" applyBorder="1"/>
    <xf numFmtId="0" fontId="2" fillId="0" borderId="0" xfId="0" applyFont="1"/>
    <xf numFmtId="0" fontId="9" fillId="0" borderId="0" xfId="0" applyFont="1" applyAlignment="1">
      <alignment horizontal="left"/>
    </xf>
    <xf numFmtId="49" fontId="12" fillId="0" borderId="0" xfId="0" applyNumberFormat="1" applyFont="1" applyProtection="1">
      <protection locked="0"/>
    </xf>
    <xf numFmtId="0" fontId="9" fillId="0" borderId="0" xfId="0" applyFont="1" applyAlignment="1">
      <alignment horizontal="right"/>
    </xf>
    <xf numFmtId="0" fontId="12" fillId="0" borderId="0" xfId="0" applyFont="1" applyProtection="1">
      <protection locked="0"/>
    </xf>
    <xf numFmtId="0" fontId="16" fillId="0" borderId="0" xfId="0" applyFont="1"/>
    <xf numFmtId="0" fontId="19" fillId="0" borderId="0" xfId="0" applyFont="1" applyAlignment="1">
      <alignment horizontal="center"/>
    </xf>
    <xf numFmtId="0" fontId="19" fillId="0" borderId="0" xfId="0" applyFont="1" applyAlignment="1">
      <alignment horizontal="left"/>
    </xf>
    <xf numFmtId="0" fontId="3" fillId="0" borderId="0" xfId="0" applyFont="1" applyAlignment="1">
      <alignment horizontal="right"/>
    </xf>
    <xf numFmtId="44" fontId="3" fillId="0" borderId="0" xfId="1" applyFont="1" applyBorder="1" applyProtection="1"/>
    <xf numFmtId="165" fontId="8" fillId="0" borderId="0" xfId="0" applyNumberFormat="1" applyFont="1"/>
    <xf numFmtId="0" fontId="20" fillId="0" borderId="0" xfId="0" applyFont="1" applyProtection="1">
      <protection locked="0"/>
    </xf>
    <xf numFmtId="0" fontId="9" fillId="2" borderId="0" xfId="0" applyFont="1" applyFill="1"/>
    <xf numFmtId="0" fontId="3" fillId="2" borderId="0" xfId="0" applyFont="1" applyFill="1"/>
    <xf numFmtId="44" fontId="9" fillId="2" borderId="0" xfId="1" applyFont="1" applyFill="1" applyBorder="1" applyAlignment="1" applyProtection="1">
      <alignment vertical="center"/>
    </xf>
    <xf numFmtId="0" fontId="19" fillId="0" borderId="0" xfId="0" applyFont="1" applyAlignment="1">
      <alignment vertical="center" wrapText="1"/>
    </xf>
    <xf numFmtId="0" fontId="16" fillId="0" borderId="0" xfId="0" applyFont="1" applyAlignment="1">
      <alignment horizontal="center" vertical="top"/>
    </xf>
    <xf numFmtId="0" fontId="9" fillId="0" borderId="0" xfId="0" applyFont="1" applyAlignment="1">
      <alignment vertical="center" wrapText="1"/>
    </xf>
    <xf numFmtId="0" fontId="19" fillId="0" borderId="0" xfId="0" applyFont="1" applyAlignment="1">
      <alignment vertical="top"/>
    </xf>
    <xf numFmtId="0" fontId="3" fillId="0" borderId="0" xfId="0" applyFont="1" applyAlignment="1">
      <alignment horizontal="left" readingOrder="1"/>
    </xf>
    <xf numFmtId="0" fontId="16" fillId="0" borderId="0" xfId="0" applyFont="1" applyAlignment="1">
      <alignment horizontal="center" vertical="top" wrapText="1"/>
    </xf>
    <xf numFmtId="0" fontId="3" fillId="0" borderId="0" xfId="0" applyFont="1" applyAlignment="1">
      <alignment horizontal="left"/>
    </xf>
    <xf numFmtId="165" fontId="3" fillId="0" borderId="0" xfId="0" applyNumberFormat="1" applyFont="1" applyAlignment="1">
      <alignment horizontal="center" vertical="center"/>
    </xf>
    <xf numFmtId="164" fontId="21" fillId="0" borderId="4" xfId="0" applyNumberFormat="1" applyFont="1" applyBorder="1" applyAlignment="1">
      <alignment horizontal="left" vertical="top"/>
    </xf>
    <xf numFmtId="0" fontId="3" fillId="0" borderId="4" xfId="0" applyFont="1" applyBorder="1"/>
    <xf numFmtId="0" fontId="16" fillId="0" borderId="5" xfId="0" applyFont="1" applyBorder="1"/>
    <xf numFmtId="0" fontId="3" fillId="0" borderId="5" xfId="0" applyFont="1" applyBorder="1"/>
    <xf numFmtId="165" fontId="16" fillId="0" borderId="0" xfId="0" applyNumberFormat="1" applyFont="1" applyAlignment="1">
      <alignment horizontal="center"/>
    </xf>
    <xf numFmtId="0" fontId="3" fillId="0" borderId="0" xfId="0" applyFont="1" applyAlignment="1">
      <alignment vertical="center" wrapText="1"/>
    </xf>
    <xf numFmtId="0" fontId="23" fillId="0" borderId="0" xfId="0" applyFont="1"/>
    <xf numFmtId="0" fontId="23" fillId="0" borderId="0" xfId="0" applyFont="1" applyAlignment="1">
      <alignment vertical="top"/>
    </xf>
    <xf numFmtId="165" fontId="16" fillId="0" borderId="0" xfId="0" applyNumberFormat="1" applyFont="1" applyAlignment="1">
      <alignment horizontal="center" vertical="center"/>
    </xf>
    <xf numFmtId="0" fontId="0" fillId="4" borderId="10" xfId="0" applyFill="1" applyBorder="1"/>
    <xf numFmtId="0" fontId="0" fillId="4" borderId="7" xfId="0" applyFill="1" applyBorder="1"/>
    <xf numFmtId="0" fontId="0" fillId="5" borderId="10" xfId="0" applyFill="1" applyBorder="1"/>
    <xf numFmtId="0" fontId="0" fillId="5" borderId="7" xfId="0" applyFill="1" applyBorder="1"/>
    <xf numFmtId="0" fontId="0" fillId="6" borderId="10" xfId="0" applyFill="1" applyBorder="1"/>
    <xf numFmtId="0" fontId="0" fillId="6" borderId="7" xfId="0" applyFill="1" applyBorder="1"/>
    <xf numFmtId="44" fontId="0" fillId="0" borderId="0" xfId="1" applyFont="1"/>
    <xf numFmtId="165" fontId="27" fillId="0" borderId="0" xfId="0" applyNumberFormat="1" applyFont="1"/>
    <xf numFmtId="0" fontId="20" fillId="0" borderId="0" xfId="0" applyFont="1"/>
    <xf numFmtId="0" fontId="20" fillId="2" borderId="0" xfId="0" applyFont="1" applyFill="1"/>
    <xf numFmtId="0" fontId="9" fillId="0" borderId="0" xfId="0" applyFont="1" applyAlignment="1">
      <alignment horizontal="left" vertical="top" wrapText="1"/>
    </xf>
    <xf numFmtId="0" fontId="9" fillId="0" borderId="0" xfId="0" applyFont="1" applyAlignment="1">
      <alignment horizontal="center"/>
    </xf>
    <xf numFmtId="164" fontId="3" fillId="9" borderId="8" xfId="0" applyNumberFormat="1" applyFont="1" applyFill="1" applyBorder="1" applyAlignment="1">
      <alignment horizontal="center"/>
    </xf>
    <xf numFmtId="0" fontId="0" fillId="0" borderId="0" xfId="0" applyAlignment="1">
      <alignment vertical="center" wrapText="1"/>
    </xf>
    <xf numFmtId="0" fontId="11" fillId="0" borderId="0" xfId="0" applyFont="1" applyAlignment="1">
      <alignment vertical="center" wrapText="1"/>
    </xf>
    <xf numFmtId="164" fontId="3" fillId="0" borderId="0" xfId="0" applyNumberFormat="1" applyFont="1" applyAlignment="1">
      <alignment horizontal="center"/>
    </xf>
    <xf numFmtId="164" fontId="3" fillId="9" borderId="0" xfId="0" applyNumberFormat="1" applyFont="1" applyFill="1" applyAlignment="1">
      <alignment horizontal="center"/>
    </xf>
    <xf numFmtId="0" fontId="9" fillId="0" borderId="0" xfId="0" applyFont="1" applyAlignment="1">
      <alignment vertical="top" wrapText="1"/>
    </xf>
    <xf numFmtId="0" fontId="29" fillId="10" borderId="0" xfId="0" applyFont="1" applyFill="1"/>
    <xf numFmtId="0" fontId="0" fillId="10" borderId="0" xfId="0" applyFill="1"/>
    <xf numFmtId="44" fontId="0" fillId="10" borderId="11" xfId="1" applyFont="1" applyFill="1" applyBorder="1"/>
    <xf numFmtId="44" fontId="0" fillId="10" borderId="12" xfId="1" applyFont="1" applyFill="1" applyBorder="1"/>
    <xf numFmtId="44" fontId="0" fillId="10" borderId="0" xfId="1" applyFont="1" applyFill="1"/>
    <xf numFmtId="0" fontId="29" fillId="11" borderId="0" xfId="0" applyFont="1" applyFill="1"/>
    <xf numFmtId="44" fontId="0" fillId="11" borderId="0" xfId="1" applyFont="1" applyFill="1"/>
    <xf numFmtId="0" fontId="0" fillId="11" borderId="0" xfId="0" applyFill="1"/>
    <xf numFmtId="0" fontId="28" fillId="11" borderId="0" xfId="0" applyFont="1" applyFill="1"/>
    <xf numFmtId="0" fontId="28" fillId="10" borderId="0" xfId="0" applyFont="1" applyFill="1"/>
    <xf numFmtId="0" fontId="3" fillId="0" borderId="0" xfId="0" applyFont="1" applyAlignment="1">
      <alignment wrapText="1"/>
    </xf>
    <xf numFmtId="0" fontId="16" fillId="7" borderId="10" xfId="0" applyFont="1" applyFill="1" applyBorder="1" applyAlignment="1">
      <alignment horizontal="left"/>
    </xf>
    <xf numFmtId="0" fontId="3" fillId="7" borderId="6" xfId="0" applyFont="1" applyFill="1" applyBorder="1" applyAlignment="1">
      <alignment horizontal="left"/>
    </xf>
    <xf numFmtId="0" fontId="3" fillId="7" borderId="6" xfId="0" applyFont="1" applyFill="1" applyBorder="1" applyAlignment="1">
      <alignment horizontal="center"/>
    </xf>
    <xf numFmtId="0" fontId="3" fillId="7" borderId="6" xfId="0" applyFont="1" applyFill="1" applyBorder="1"/>
    <xf numFmtId="0" fontId="16" fillId="7" borderId="6" xfId="0" applyFont="1" applyFill="1" applyBorder="1"/>
    <xf numFmtId="0" fontId="3" fillId="7" borderId="7" xfId="0" applyFont="1" applyFill="1" applyBorder="1"/>
    <xf numFmtId="0" fontId="18" fillId="7" borderId="13" xfId="0" applyFont="1" applyFill="1" applyBorder="1"/>
    <xf numFmtId="0" fontId="18" fillId="7" borderId="8" xfId="0" applyFont="1" applyFill="1" applyBorder="1"/>
    <xf numFmtId="0" fontId="3" fillId="7" borderId="8" xfId="0" applyFont="1" applyFill="1" applyBorder="1"/>
    <xf numFmtId="0" fontId="26" fillId="0" borderId="0" xfId="0" applyFont="1" applyAlignment="1" applyProtection="1">
      <alignment horizontal="center" vertical="center"/>
      <protection locked="0"/>
    </xf>
    <xf numFmtId="0" fontId="3" fillId="9" borderId="0" xfId="0" applyFont="1" applyFill="1"/>
    <xf numFmtId="0" fontId="9" fillId="9" borderId="0" xfId="0" applyFont="1" applyFill="1" applyAlignment="1">
      <alignment horizontal="center"/>
    </xf>
    <xf numFmtId="0" fontId="26" fillId="9" borderId="0" xfId="0" applyFont="1" applyFill="1" applyAlignment="1" applyProtection="1">
      <alignment horizontal="center" vertical="center"/>
      <protection locked="0"/>
    </xf>
    <xf numFmtId="0" fontId="3" fillId="9" borderId="8" xfId="0" applyFont="1" applyFill="1" applyBorder="1"/>
    <xf numFmtId="0" fontId="9" fillId="9" borderId="8" xfId="0" applyFont="1" applyFill="1" applyBorder="1" applyAlignment="1">
      <alignment horizontal="center"/>
    </xf>
    <xf numFmtId="0" fontId="26" fillId="9" borderId="8" xfId="0" applyFont="1" applyFill="1" applyBorder="1" applyAlignment="1" applyProtection="1">
      <alignment horizontal="center" vertical="center"/>
      <protection locked="0"/>
    </xf>
    <xf numFmtId="0" fontId="29" fillId="12" borderId="0" xfId="0" applyFont="1" applyFill="1"/>
    <xf numFmtId="0" fontId="0" fillId="12" borderId="0" xfId="0" applyFill="1"/>
    <xf numFmtId="0" fontId="28" fillId="12" borderId="0" xfId="0" applyFont="1" applyFill="1"/>
    <xf numFmtId="44" fontId="0" fillId="12" borderId="0" xfId="1" applyFont="1" applyFill="1"/>
    <xf numFmtId="0" fontId="8" fillId="0" borderId="0" xfId="0" applyFont="1" applyAlignment="1">
      <alignment horizontal="right"/>
    </xf>
    <xf numFmtId="165" fontId="32" fillId="0" borderId="0" xfId="0" applyNumberFormat="1" applyFont="1"/>
    <xf numFmtId="0" fontId="20" fillId="0" borderId="11" xfId="0" applyFont="1" applyBorder="1" applyAlignment="1">
      <alignment horizontal="left" vertical="top" wrapText="1"/>
    </xf>
    <xf numFmtId="0" fontId="20" fillId="0" borderId="0" xfId="0" applyFont="1" applyAlignment="1">
      <alignment vertical="top" wrapText="1"/>
    </xf>
    <xf numFmtId="0" fontId="20" fillId="0" borderId="0" xfId="0" applyFont="1" applyAlignment="1">
      <alignment horizontal="left" vertical="top" wrapText="1"/>
    </xf>
    <xf numFmtId="0" fontId="2" fillId="0" borderId="0" xfId="0" applyFont="1" applyAlignment="1">
      <alignment vertical="center"/>
    </xf>
    <xf numFmtId="44" fontId="33" fillId="0" borderId="0" xfId="1" applyFont="1" applyFill="1" applyBorder="1" applyAlignment="1" applyProtection="1">
      <alignment vertical="center" wrapText="1"/>
    </xf>
    <xf numFmtId="44" fontId="34" fillId="0" borderId="0" xfId="1" applyFont="1" applyFill="1" applyBorder="1" applyAlignment="1" applyProtection="1">
      <alignment vertical="center" wrapText="1"/>
    </xf>
    <xf numFmtId="0" fontId="3" fillId="0" borderId="0" xfId="0" applyFont="1" applyProtection="1">
      <protection locked="0"/>
    </xf>
    <xf numFmtId="44" fontId="34" fillId="0" borderId="0" xfId="1" applyFont="1" applyFill="1" applyBorder="1" applyAlignment="1" applyProtection="1">
      <alignment horizontal="center" vertical="center" wrapText="1"/>
    </xf>
    <xf numFmtId="0" fontId="36" fillId="11" borderId="0" xfId="0" applyFont="1" applyFill="1"/>
    <xf numFmtId="44" fontId="36" fillId="11" borderId="0" xfId="1" applyFont="1" applyFill="1"/>
    <xf numFmtId="0" fontId="36" fillId="0" borderId="0" xfId="0" applyFont="1"/>
    <xf numFmtId="0" fontId="17" fillId="2" borderId="0" xfId="0" applyFont="1" applyFill="1" applyAlignment="1">
      <alignment vertical="center" wrapText="1"/>
    </xf>
    <xf numFmtId="44" fontId="9" fillId="2" borderId="0" xfId="1" applyFont="1" applyFill="1" applyBorder="1" applyAlignment="1">
      <alignment vertical="center" wrapText="1"/>
    </xf>
    <xf numFmtId="0" fontId="37" fillId="10" borderId="0" xfId="0" applyFont="1" applyFill="1"/>
    <xf numFmtId="44" fontId="36" fillId="10" borderId="0" xfId="1" applyFont="1" applyFill="1"/>
    <xf numFmtId="0" fontId="38" fillId="0" borderId="0" xfId="0" applyFont="1"/>
    <xf numFmtId="0" fontId="3" fillId="0" borderId="0" xfId="0" applyFont="1" applyAlignment="1">
      <alignment vertical="center"/>
    </xf>
    <xf numFmtId="44" fontId="26" fillId="0" borderId="0" xfId="1" applyFont="1" applyFill="1" applyBorder="1" applyAlignment="1">
      <alignment vertical="center" wrapText="1"/>
    </xf>
    <xf numFmtId="0" fontId="0" fillId="4" borderId="6" xfId="0" applyFill="1" applyBorder="1"/>
    <xf numFmtId="44" fontId="0" fillId="10" borderId="0" xfId="1" applyFont="1" applyFill="1" applyBorder="1"/>
    <xf numFmtId="0" fontId="0" fillId="5" borderId="6" xfId="0" applyFill="1" applyBorder="1"/>
    <xf numFmtId="44" fontId="25" fillId="10" borderId="0" xfId="1" applyFont="1" applyFill="1" applyBorder="1"/>
    <xf numFmtId="0" fontId="36" fillId="3" borderId="0" xfId="0" applyFont="1" applyFill="1"/>
    <xf numFmtId="44" fontId="36" fillId="10" borderId="0" xfId="1" applyFont="1" applyFill="1" applyBorder="1"/>
    <xf numFmtId="0" fontId="0" fillId="10" borderId="11" xfId="0" applyFill="1" applyBorder="1"/>
    <xf numFmtId="0" fontId="0" fillId="10" borderId="12" xfId="0" applyFill="1" applyBorder="1"/>
    <xf numFmtId="0" fontId="0" fillId="6" borderId="6" xfId="0" applyFill="1" applyBorder="1"/>
    <xf numFmtId="44" fontId="0" fillId="0" borderId="11" xfId="1" applyFont="1" applyFill="1" applyBorder="1"/>
    <xf numFmtId="44" fontId="0" fillId="0" borderId="0" xfId="1" applyFont="1" applyFill="1" applyBorder="1"/>
    <xf numFmtId="44" fontId="0" fillId="0" borderId="12" xfId="1" applyFont="1" applyFill="1" applyBorder="1"/>
    <xf numFmtId="44" fontId="25" fillId="0" borderId="0" xfId="1" applyFont="1" applyFill="1" applyBorder="1"/>
    <xf numFmtId="0" fontId="0" fillId="0" borderId="11" xfId="0" applyBorder="1"/>
    <xf numFmtId="0" fontId="0" fillId="0" borderId="12" xfId="0" applyBorder="1"/>
    <xf numFmtId="0" fontId="0" fillId="0" borderId="13" xfId="0" applyBorder="1"/>
    <xf numFmtId="0" fontId="0" fillId="0" borderId="8" xfId="0" applyBorder="1"/>
    <xf numFmtId="0" fontId="0" fillId="0" borderId="9" xfId="0" applyBorder="1"/>
    <xf numFmtId="44" fontId="0" fillId="14" borderId="12" xfId="1" applyFont="1" applyFill="1" applyBorder="1"/>
    <xf numFmtId="44" fontId="25" fillId="14" borderId="12" xfId="1" applyFont="1" applyFill="1" applyBorder="1"/>
    <xf numFmtId="44" fontId="1" fillId="0" borderId="0" xfId="1" applyFont="1" applyFill="1" applyBorder="1"/>
    <xf numFmtId="0" fontId="39" fillId="0" borderId="0" xfId="0" applyFont="1" applyAlignment="1">
      <alignment horizontal="left" vertical="top" wrapText="1"/>
    </xf>
    <xf numFmtId="0" fontId="36" fillId="10" borderId="0" xfId="0" applyFont="1" applyFill="1"/>
    <xf numFmtId="0" fontId="36" fillId="10" borderId="13" xfId="0" applyFont="1" applyFill="1" applyBorder="1"/>
    <xf numFmtId="0" fontId="36" fillId="10" borderId="8" xfId="0" applyFont="1" applyFill="1" applyBorder="1"/>
    <xf numFmtId="0" fontId="36" fillId="10" borderId="9" xfId="0" applyFont="1" applyFill="1" applyBorder="1"/>
    <xf numFmtId="0" fontId="3" fillId="0" borderId="22" xfId="0" applyFont="1" applyBorder="1" applyAlignment="1" applyProtection="1">
      <alignment horizontal="center" vertical="center"/>
      <protection locked="0"/>
    </xf>
    <xf numFmtId="0" fontId="3" fillId="9" borderId="0" xfId="0" applyFont="1" applyFill="1" applyAlignment="1">
      <alignment horizontal="left"/>
    </xf>
    <xf numFmtId="0" fontId="3" fillId="9" borderId="8" xfId="0" applyFont="1" applyFill="1" applyBorder="1" applyAlignment="1">
      <alignment horizontal="left"/>
    </xf>
    <xf numFmtId="0" fontId="3" fillId="0" borderId="0" xfId="0" applyFont="1" applyAlignment="1">
      <alignment horizontal="left" vertical="center" wrapText="1"/>
    </xf>
    <xf numFmtId="44" fontId="42" fillId="0" borderId="0" xfId="1" applyFont="1" applyFill="1" applyBorder="1" applyAlignment="1" applyProtection="1">
      <alignment vertical="center" wrapText="1"/>
    </xf>
    <xf numFmtId="0" fontId="9" fillId="0" borderId="0" xfId="0" applyFont="1" applyAlignment="1">
      <alignment horizontal="center"/>
    </xf>
    <xf numFmtId="6" fontId="9" fillId="0" borderId="0" xfId="0" applyNumberFormat="1" applyFont="1" applyAlignment="1">
      <alignment horizontal="center"/>
    </xf>
    <xf numFmtId="0" fontId="6" fillId="0" borderId="0" xfId="0" applyFont="1" applyAlignment="1">
      <alignment horizontal="right" vertical="top"/>
    </xf>
    <xf numFmtId="49" fontId="12" fillId="0" borderId="3" xfId="0" applyNumberFormat="1" applyFont="1" applyBorder="1" applyProtection="1">
      <protection locked="0"/>
    </xf>
    <xf numFmtId="0" fontId="12" fillId="0" borderId="3" xfId="0" applyFont="1" applyBorder="1" applyAlignment="1" applyProtection="1">
      <alignment horizontal="left"/>
      <protection locked="0"/>
    </xf>
    <xf numFmtId="0" fontId="12" fillId="0" borderId="3" xfId="0" applyFont="1" applyBorder="1" applyProtection="1">
      <protection locked="0"/>
    </xf>
    <xf numFmtId="0" fontId="22" fillId="0" borderId="4" xfId="0" applyFont="1" applyBorder="1" applyAlignment="1" applyProtection="1">
      <alignment horizontal="center"/>
      <protection locked="0"/>
    </xf>
    <xf numFmtId="167" fontId="22" fillId="0" borderId="4" xfId="0" applyNumberFormat="1" applyFont="1" applyBorder="1" applyAlignment="1" applyProtection="1">
      <alignment horizontal="center"/>
      <protection locked="0"/>
    </xf>
    <xf numFmtId="0" fontId="3" fillId="0" borderId="0" xfId="0" applyFont="1" applyAlignment="1">
      <alignment horizontal="center" vertical="center" wrapText="1"/>
    </xf>
    <xf numFmtId="0" fontId="26" fillId="9" borderId="8" xfId="0" applyFont="1" applyFill="1" applyBorder="1" applyAlignment="1" applyProtection="1">
      <alignment horizontal="center"/>
      <protection locked="0"/>
    </xf>
    <xf numFmtId="0" fontId="18" fillId="7" borderId="8" xfId="0" applyFont="1" applyFill="1" applyBorder="1" applyAlignment="1">
      <alignment horizontal="center"/>
    </xf>
    <xf numFmtId="0" fontId="11" fillId="0" borderId="0" xfId="0" applyFont="1" applyAlignment="1">
      <alignment horizontal="left" vertical="center" wrapText="1"/>
    </xf>
    <xf numFmtId="0" fontId="16" fillId="0" borderId="0" xfId="0" applyFont="1" applyAlignment="1">
      <alignment horizontal="center" vertical="center"/>
    </xf>
    <xf numFmtId="0" fontId="9" fillId="0" borderId="0" xfId="0" applyFont="1" applyAlignment="1">
      <alignment horizontal="center" vertical="top" wrapText="1"/>
    </xf>
    <xf numFmtId="0" fontId="3" fillId="0" borderId="21" xfId="0" applyFont="1" applyBorder="1" applyAlignment="1" applyProtection="1">
      <alignment horizontal="center" wrapText="1"/>
      <protection locked="0"/>
    </xf>
    <xf numFmtId="0" fontId="3" fillId="0" borderId="22" xfId="0" applyFont="1" applyBorder="1" applyAlignment="1" applyProtection="1">
      <alignment horizontal="center" wrapText="1"/>
      <protection locked="0"/>
    </xf>
    <xf numFmtId="165" fontId="3" fillId="0" borderId="4" xfId="0" applyNumberFormat="1" applyFont="1" applyBorder="1" applyAlignment="1">
      <alignment horizontal="center" vertical="top"/>
    </xf>
    <xf numFmtId="165" fontId="3" fillId="0" borderId="4" xfId="0" applyNumberFormat="1" applyFont="1" applyBorder="1" applyAlignment="1">
      <alignment horizontal="center" vertical="center"/>
    </xf>
    <xf numFmtId="165" fontId="16" fillId="0" borderId="5" xfId="0" applyNumberFormat="1" applyFont="1" applyBorder="1" applyAlignment="1">
      <alignment horizontal="center"/>
    </xf>
    <xf numFmtId="0" fontId="26" fillId="0" borderId="0" xfId="0" applyFont="1" applyAlignment="1" applyProtection="1">
      <alignment horizontal="center"/>
      <protection locked="0"/>
    </xf>
    <xf numFmtId="0" fontId="26" fillId="9" borderId="0" xfId="0" applyFont="1" applyFill="1" applyAlignment="1" applyProtection="1">
      <alignment horizontal="center"/>
      <protection locked="0"/>
    </xf>
    <xf numFmtId="0" fontId="31" fillId="0" borderId="3" xfId="2" applyFont="1" applyFill="1" applyBorder="1" applyAlignment="1" applyProtection="1">
      <protection locked="0"/>
    </xf>
    <xf numFmtId="0" fontId="17" fillId="7" borderId="16"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17" fillId="7" borderId="19" xfId="0" applyFont="1" applyFill="1" applyBorder="1" applyAlignment="1">
      <alignment horizontal="center" vertical="center" wrapText="1"/>
    </xf>
    <xf numFmtId="0" fontId="17" fillId="7" borderId="20" xfId="0" applyFont="1" applyFill="1" applyBorder="1" applyAlignment="1">
      <alignment horizontal="center" vertical="center" wrapText="1"/>
    </xf>
    <xf numFmtId="44" fontId="9" fillId="8" borderId="22" xfId="1" applyFont="1" applyFill="1" applyBorder="1" applyAlignment="1">
      <alignment horizontal="center" vertical="center" wrapText="1"/>
    </xf>
    <xf numFmtId="44" fontId="9" fillId="8" borderId="23" xfId="1" applyFont="1" applyFill="1" applyBorder="1" applyAlignment="1">
      <alignment horizontal="center" vertical="center" wrapText="1"/>
    </xf>
    <xf numFmtId="44" fontId="9" fillId="8" borderId="0" xfId="1" applyFont="1" applyFill="1" applyBorder="1" applyAlignment="1" applyProtection="1">
      <alignment horizontal="center"/>
    </xf>
    <xf numFmtId="164" fontId="3" fillId="0" borderId="0" xfId="0" applyNumberFormat="1" applyFont="1" applyAlignment="1">
      <alignment horizontal="center"/>
    </xf>
    <xf numFmtId="164" fontId="3" fillId="9" borderId="0" xfId="0" applyNumberFormat="1" applyFont="1" applyFill="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3" fillId="9" borderId="11" xfId="0" applyFont="1" applyFill="1" applyBorder="1" applyAlignment="1">
      <alignment horizontal="center"/>
    </xf>
    <xf numFmtId="0" fontId="3" fillId="9" borderId="0" xfId="0" applyFont="1" applyFill="1" applyAlignment="1">
      <alignment horizontal="center"/>
    </xf>
    <xf numFmtId="0" fontId="3" fillId="0" borderId="11" xfId="0" applyFont="1" applyBorder="1" applyAlignment="1">
      <alignment horizontal="center"/>
    </xf>
    <xf numFmtId="0" fontId="3" fillId="0" borderId="0" xfId="0" applyFont="1" applyAlignment="1">
      <alignment horizontal="center"/>
    </xf>
    <xf numFmtId="0" fontId="3" fillId="9" borderId="13" xfId="0" applyFont="1" applyFill="1" applyBorder="1" applyAlignment="1">
      <alignment horizontal="center"/>
    </xf>
    <xf numFmtId="0" fontId="3" fillId="9" borderId="8" xfId="0" applyFont="1" applyFill="1" applyBorder="1" applyAlignment="1">
      <alignment horizontal="center"/>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2" fillId="0" borderId="0" xfId="0" applyFont="1" applyAlignment="1">
      <alignment horizontal="center" vertical="center"/>
    </xf>
    <xf numFmtId="44" fontId="34" fillId="0" borderId="0" xfId="1" applyFont="1" applyFill="1" applyBorder="1" applyAlignment="1" applyProtection="1">
      <alignment horizontal="center" vertical="center" wrapText="1"/>
    </xf>
    <xf numFmtId="168" fontId="9" fillId="0" borderId="19" xfId="3" applyNumberFormat="1" applyFont="1" applyFill="1" applyBorder="1" applyAlignment="1" applyProtection="1">
      <alignment horizontal="center" vertical="center" wrapText="1"/>
      <protection locked="0"/>
    </xf>
    <xf numFmtId="0" fontId="24" fillId="0" borderId="0" xfId="0" applyFont="1" applyAlignment="1">
      <alignment horizontal="right" vertical="center"/>
    </xf>
    <xf numFmtId="165" fontId="32" fillId="0" borderId="0" xfId="0" applyNumberFormat="1" applyFont="1" applyAlignment="1">
      <alignment horizontal="center"/>
    </xf>
    <xf numFmtId="0" fontId="9" fillId="7" borderId="27" xfId="0" applyFont="1" applyFill="1" applyBorder="1" applyAlignment="1">
      <alignment horizontal="center" vertical="center" wrapText="1"/>
    </xf>
    <xf numFmtId="0" fontId="9" fillId="7" borderId="28" xfId="0" applyFont="1" applyFill="1" applyBorder="1" applyAlignment="1">
      <alignment horizontal="center" vertical="center" wrapText="1"/>
    </xf>
    <xf numFmtId="0" fontId="17" fillId="7" borderId="28"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9" fillId="0" borderId="24"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44" fontId="35" fillId="0" borderId="11" xfId="1" applyFont="1" applyFill="1" applyBorder="1" applyAlignment="1">
      <alignment horizontal="center"/>
    </xf>
    <xf numFmtId="44" fontId="35" fillId="0" borderId="0" xfId="1" applyFont="1" applyFill="1" applyAlignment="1">
      <alignment horizontal="center"/>
    </xf>
    <xf numFmtId="0" fontId="2" fillId="2" borderId="0" xfId="0" applyFont="1" applyFill="1" applyAlignment="1" applyProtection="1">
      <alignment horizontal="center" wrapText="1"/>
      <protection locked="0"/>
    </xf>
    <xf numFmtId="168" fontId="9" fillId="8" borderId="25" xfId="3" applyNumberFormat="1" applyFont="1" applyFill="1" applyBorder="1" applyAlignment="1">
      <alignment horizontal="center" vertical="center" wrapText="1"/>
    </xf>
    <xf numFmtId="44" fontId="9" fillId="8" borderId="25" xfId="1" applyFont="1" applyFill="1" applyBorder="1" applyAlignment="1">
      <alignment horizontal="center" vertical="center" wrapText="1"/>
    </xf>
    <xf numFmtId="44" fontId="17" fillId="8" borderId="25" xfId="1" applyFont="1" applyFill="1" applyBorder="1" applyAlignment="1">
      <alignment horizontal="center" vertical="center" wrapText="1"/>
    </xf>
    <xf numFmtId="44" fontId="17" fillId="8" borderId="26" xfId="1" applyFont="1" applyFill="1" applyBorder="1" applyAlignment="1">
      <alignment horizontal="center" vertical="center" wrapText="1"/>
    </xf>
    <xf numFmtId="0" fontId="9" fillId="0" borderId="0" xfId="0" applyFont="1" applyAlignment="1">
      <alignment horizontal="left" vertical="top" wrapText="1"/>
    </xf>
    <xf numFmtId="44" fontId="35" fillId="0" borderId="0" xfId="1" applyFont="1" applyFill="1" applyBorder="1" applyAlignment="1">
      <alignment horizontal="center"/>
    </xf>
    <xf numFmtId="0" fontId="3" fillId="0" borderId="0" xfId="0" applyFont="1" applyAlignment="1">
      <alignment horizontal="left" vertical="center" wrapText="1"/>
    </xf>
    <xf numFmtId="0" fontId="9" fillId="0" borderId="0" xfId="0" applyFont="1" applyAlignment="1">
      <alignment horizontal="left"/>
    </xf>
    <xf numFmtId="0" fontId="9" fillId="0" borderId="18"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168" fontId="9" fillId="8" borderId="19" xfId="3" applyNumberFormat="1" applyFont="1" applyFill="1" applyBorder="1" applyAlignment="1">
      <alignment horizontal="center" vertical="center" wrapText="1"/>
    </xf>
    <xf numFmtId="44" fontId="9" fillId="8" borderId="19" xfId="1" applyFont="1" applyFill="1" applyBorder="1" applyAlignment="1">
      <alignment horizontal="center" vertical="center" wrapText="1"/>
    </xf>
    <xf numFmtId="0" fontId="18" fillId="7" borderId="9" xfId="0" applyFont="1" applyFill="1" applyBorder="1" applyAlignment="1">
      <alignment horizontal="center"/>
    </xf>
    <xf numFmtId="44" fontId="9" fillId="8" borderId="12" xfId="1" applyFont="1" applyFill="1" applyBorder="1" applyAlignment="1" applyProtection="1">
      <alignment horizontal="center"/>
    </xf>
    <xf numFmtId="2" fontId="3" fillId="0" borderId="0" xfId="0" applyNumberFormat="1" applyFont="1" applyAlignment="1">
      <alignment horizontal="center"/>
    </xf>
    <xf numFmtId="0" fontId="20" fillId="2" borderId="0" xfId="0" applyFont="1" applyFill="1" applyAlignment="1">
      <alignment horizontal="center" vertical="center" wrapText="1"/>
    </xf>
    <xf numFmtId="0" fontId="3" fillId="7" borderId="16" xfId="0" applyFont="1" applyFill="1" applyBorder="1" applyAlignment="1">
      <alignment horizontal="center" vertical="center"/>
    </xf>
    <xf numFmtId="0" fontId="3" fillId="7" borderId="19" xfId="0" applyFont="1" applyFill="1" applyBorder="1" applyAlignment="1">
      <alignment horizontal="center" vertical="center"/>
    </xf>
    <xf numFmtId="0" fontId="3" fillId="7" borderId="17" xfId="0" applyFont="1" applyFill="1" applyBorder="1" applyAlignment="1">
      <alignment horizontal="center" vertical="center"/>
    </xf>
    <xf numFmtId="0" fontId="3" fillId="7" borderId="20" xfId="0" applyFont="1" applyFill="1" applyBorder="1" applyAlignment="1">
      <alignment horizontal="center" vertical="center"/>
    </xf>
    <xf numFmtId="0" fontId="3" fillId="0" borderId="22" xfId="0" applyFont="1" applyBorder="1" applyAlignment="1" applyProtection="1">
      <alignment horizontal="center"/>
      <protection locked="0"/>
    </xf>
    <xf numFmtId="44" fontId="19" fillId="8" borderId="22" xfId="1" applyFont="1" applyFill="1" applyBorder="1" applyAlignment="1">
      <alignment horizontal="center" vertical="center" wrapText="1"/>
    </xf>
    <xf numFmtId="44" fontId="19" fillId="8" borderId="23" xfId="1" applyFont="1" applyFill="1" applyBorder="1" applyAlignment="1">
      <alignment horizontal="center" vertical="center" wrapText="1"/>
    </xf>
    <xf numFmtId="0" fontId="3" fillId="0" borderId="0" xfId="0" applyFont="1" applyAlignment="1">
      <alignment horizontal="left" wrapText="1"/>
    </xf>
    <xf numFmtId="44" fontId="3" fillId="0" borderId="0" xfId="1" applyFont="1" applyBorder="1" applyAlignment="1" applyProtection="1">
      <alignment horizontal="center"/>
    </xf>
    <xf numFmtId="0" fontId="9" fillId="0" borderId="0" xfId="0" applyFont="1" applyAlignment="1">
      <alignment horizontal="left" vertical="center" wrapText="1"/>
    </xf>
    <xf numFmtId="44" fontId="9" fillId="8" borderId="8" xfId="1" applyFont="1" applyFill="1" applyBorder="1" applyAlignment="1" applyProtection="1">
      <alignment horizontal="center"/>
    </xf>
    <xf numFmtId="44" fontId="9" fillId="8" borderId="9" xfId="1" applyFont="1" applyFill="1" applyBorder="1" applyAlignment="1" applyProtection="1">
      <alignment horizontal="center"/>
    </xf>
    <xf numFmtId="165" fontId="9" fillId="0" borderId="0" xfId="0" applyNumberFormat="1" applyFont="1" applyAlignment="1">
      <alignment horizontal="center"/>
    </xf>
    <xf numFmtId="165" fontId="3" fillId="0" borderId="0" xfId="0" applyNumberFormat="1" applyFont="1"/>
    <xf numFmtId="44" fontId="17" fillId="8" borderId="19" xfId="1" applyFont="1" applyFill="1" applyBorder="1" applyAlignment="1">
      <alignment horizontal="center" vertical="center" wrapText="1"/>
    </xf>
    <xf numFmtId="44" fontId="17" fillId="8" borderId="20" xfId="1" applyFont="1" applyFill="1" applyBorder="1" applyAlignment="1">
      <alignment horizontal="center" vertical="center" wrapText="1"/>
    </xf>
    <xf numFmtId="168" fontId="9" fillId="0" borderId="25" xfId="3" applyNumberFormat="1" applyFont="1" applyFill="1" applyBorder="1" applyAlignment="1" applyProtection="1">
      <alignment horizontal="center" vertical="center" wrapText="1"/>
      <protection locked="0"/>
    </xf>
    <xf numFmtId="164" fontId="3" fillId="9" borderId="8" xfId="0" applyNumberFormat="1" applyFont="1" applyFill="1" applyBorder="1" applyAlignment="1">
      <alignment horizontal="center"/>
    </xf>
    <xf numFmtId="0" fontId="30" fillId="13" borderId="0" xfId="0" applyFont="1" applyFill="1" applyAlignment="1">
      <alignment horizontal="center"/>
    </xf>
    <xf numFmtId="0" fontId="3" fillId="0" borderId="21"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44" fontId="3" fillId="0" borderId="4" xfId="1" applyFont="1" applyBorder="1" applyAlignment="1">
      <alignment horizontal="center" vertical="top"/>
    </xf>
    <xf numFmtId="166" fontId="16" fillId="0" borderId="5" xfId="0" applyNumberFormat="1" applyFont="1" applyBorder="1" applyAlignment="1">
      <alignment horizontal="center"/>
    </xf>
    <xf numFmtId="0" fontId="26" fillId="9" borderId="0" xfId="0" applyFont="1" applyFill="1" applyAlignment="1" applyProtection="1">
      <alignment horizontal="center" vertical="center"/>
      <protection locked="0"/>
    </xf>
    <xf numFmtId="0" fontId="26" fillId="0" borderId="0" xfId="0" applyFont="1" applyAlignment="1" applyProtection="1">
      <alignment horizontal="center" vertical="center"/>
      <protection locked="0"/>
    </xf>
    <xf numFmtId="0" fontId="3" fillId="7" borderId="16" xfId="0" applyFont="1" applyFill="1" applyBorder="1" applyAlignment="1">
      <alignment horizontal="center" vertical="center" wrapText="1"/>
    </xf>
    <xf numFmtId="0" fontId="3" fillId="7" borderId="19" xfId="0" applyFont="1" applyFill="1" applyBorder="1" applyAlignment="1">
      <alignment horizontal="center" vertical="center" wrapText="1"/>
    </xf>
    <xf numFmtId="0" fontId="3" fillId="0" borderId="22" xfId="0" applyFont="1" applyBorder="1" applyAlignment="1" applyProtection="1">
      <alignment horizontal="center" vertical="center"/>
      <protection locked="0"/>
    </xf>
    <xf numFmtId="0" fontId="13" fillId="0" borderId="3" xfId="0" applyFont="1" applyBorder="1" applyAlignment="1" applyProtection="1">
      <alignment horizontal="left"/>
      <protection locked="0"/>
    </xf>
    <xf numFmtId="0" fontId="12" fillId="0" borderId="3" xfId="0" applyFont="1" applyBorder="1" applyAlignment="1" applyProtection="1">
      <alignment horizontal="center"/>
      <protection locked="0"/>
    </xf>
    <xf numFmtId="0" fontId="12" fillId="0" borderId="14" xfId="0" applyFont="1" applyBorder="1" applyProtection="1">
      <protection locked="0"/>
    </xf>
    <xf numFmtId="0" fontId="15" fillId="0" borderId="3" xfId="2" applyFont="1" applyFill="1" applyBorder="1" applyAlignment="1" applyProtection="1">
      <protection locked="0"/>
    </xf>
    <xf numFmtId="0" fontId="5" fillId="0" borderId="0" xfId="0" applyFont="1" applyAlignment="1">
      <alignment vertical="top"/>
    </xf>
    <xf numFmtId="0" fontId="6" fillId="0" borderId="0" xfId="0" applyFont="1" applyAlignment="1">
      <alignment vertical="top"/>
    </xf>
    <xf numFmtId="0" fontId="0" fillId="0" borderId="0" xfId="0" applyAlignment="1">
      <alignment horizontal="left" vertical="center" wrapText="1"/>
    </xf>
    <xf numFmtId="0" fontId="7" fillId="0" borderId="0" xfId="0" applyFont="1" applyAlignment="1">
      <alignment horizontal="right" vertical="top"/>
    </xf>
    <xf numFmtId="49" fontId="12" fillId="0" borderId="3" xfId="0"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26" fillId="9" borderId="8" xfId="0" applyFont="1" applyFill="1" applyBorder="1" applyAlignment="1" applyProtection="1">
      <alignment horizontal="center" vertical="center"/>
      <protection locked="0"/>
    </xf>
    <xf numFmtId="0" fontId="18" fillId="7" borderId="6" xfId="0" applyFont="1" applyFill="1" applyBorder="1" applyAlignment="1">
      <alignment horizontal="center"/>
    </xf>
    <xf numFmtId="0" fontId="18" fillId="7" borderId="7" xfId="0" applyFont="1" applyFill="1" applyBorder="1" applyAlignment="1">
      <alignment horizontal="center"/>
    </xf>
    <xf numFmtId="0" fontId="20" fillId="0" borderId="11" xfId="0" applyFont="1" applyBorder="1" applyAlignment="1">
      <alignment horizontal="center" vertical="top" wrapText="1"/>
    </xf>
    <xf numFmtId="0" fontId="20" fillId="0" borderId="0" xfId="0" applyFont="1" applyAlignment="1">
      <alignment horizontal="center" vertical="top" wrapText="1"/>
    </xf>
    <xf numFmtId="44" fontId="9" fillId="8" borderId="6" xfId="1" applyFont="1" applyFill="1" applyBorder="1" applyAlignment="1" applyProtection="1">
      <alignment horizontal="center"/>
    </xf>
    <xf numFmtId="44" fontId="9" fillId="8" borderId="7" xfId="1" applyFont="1" applyFill="1" applyBorder="1" applyAlignment="1" applyProtection="1">
      <alignment horizontal="center"/>
    </xf>
  </cellXfs>
  <cellStyles count="4">
    <cellStyle name="Comma" xfId="3" builtinId="3"/>
    <cellStyle name="Currency" xfId="1" builtinId="4"/>
    <cellStyle name="Hyperlink" xfId="2" builtinId="8"/>
    <cellStyle name="Normal" xfId="0" builtinId="0"/>
  </cellStyles>
  <dxfs count="9">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dxf>
    <dxf>
      <fill>
        <patternFill>
          <bgColor theme="5" tint="0.79998168889431442"/>
        </patternFill>
      </fill>
      <border>
        <left style="thin">
          <color rgb="FFFF0000"/>
        </left>
        <right style="thin">
          <color rgb="FFFF0000"/>
        </right>
        <top style="thin">
          <color rgb="FFFF0000"/>
        </top>
        <bottom style="thin">
          <color rgb="FFFF0000"/>
        </bottom>
        <vertical/>
        <horizontal/>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vertical/>
        <horizontal/>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dxf>
  </dxfs>
  <tableStyles count="0" defaultTableStyle="TableStyleMedium2" defaultPivotStyle="PivotStyleLight16"/>
  <colors>
    <mruColors>
      <color rgb="FFFDB9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43641</xdr:colOff>
      <xdr:row>1</xdr:row>
      <xdr:rowOff>5233</xdr:rowOff>
    </xdr:from>
    <xdr:to>
      <xdr:col>5</xdr:col>
      <xdr:colOff>135082</xdr:colOff>
      <xdr:row>2</xdr:row>
      <xdr:rowOff>138546</xdr:rowOff>
    </xdr:to>
    <xdr:pic>
      <xdr:nvPicPr>
        <xdr:cNvPr id="5" name="Picture 91">
          <a:extLst>
            <a:ext uri="{FF2B5EF4-FFF2-40B4-BE49-F238E27FC236}">
              <a16:creationId xmlns:a16="http://schemas.microsoft.com/office/drawing/2014/main" id="{269538C8-143A-4AF9-AAF9-269F00E344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4141" y="152438"/>
          <a:ext cx="1398964" cy="323813"/>
        </a:xfrm>
        <a:prstGeom prst="rect">
          <a:avLst/>
        </a:prstGeom>
        <a:noFill/>
        <a:ln w="9525">
          <a:noFill/>
          <a:miter lim="800000"/>
          <a:headEnd/>
          <a:tailEnd/>
        </a:ln>
      </xdr:spPr>
    </xdr:pic>
    <xdr:clientData/>
  </xdr:twoCellAnchor>
  <xdr:twoCellAnchor editAs="oneCell">
    <xdr:from>
      <xdr:col>14</xdr:col>
      <xdr:colOff>371475</xdr:colOff>
      <xdr:row>45</xdr:row>
      <xdr:rowOff>0</xdr:rowOff>
    </xdr:from>
    <xdr:to>
      <xdr:col>14</xdr:col>
      <xdr:colOff>665181</xdr:colOff>
      <xdr:row>46</xdr:row>
      <xdr:rowOff>21774</xdr:rowOff>
    </xdr:to>
    <xdr:sp macro="" textlink="">
      <xdr:nvSpPr>
        <xdr:cNvPr id="6" name="Check Box 11" hidden="1">
          <a:extLst>
            <a:ext uri="{63B3BB69-23CF-44E3-9099-C40C66FF867C}">
              <a14:compatExt xmlns:a14="http://schemas.microsoft.com/office/drawing/2010/main" spid="_x0000_s1035"/>
            </a:ext>
            <a:ext uri="{FF2B5EF4-FFF2-40B4-BE49-F238E27FC236}">
              <a16:creationId xmlns:a16="http://schemas.microsoft.com/office/drawing/2014/main" id="{3C8B8857-4813-45B0-8A22-0BE67FF63A38}"/>
            </a:ext>
          </a:extLst>
        </xdr:cNvPr>
        <xdr:cNvSpPr/>
      </xdr:nvSpPr>
      <xdr:spPr bwMode="auto">
        <a:xfrm>
          <a:off x="5274945" y="9791700"/>
          <a:ext cx="275409" cy="21227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59</xdr:row>
      <xdr:rowOff>0</xdr:rowOff>
    </xdr:from>
    <xdr:to>
      <xdr:col>23</xdr:col>
      <xdr:colOff>104775</xdr:colOff>
      <xdr:row>62</xdr:row>
      <xdr:rowOff>54905</xdr:rowOff>
    </xdr:to>
    <xdr:pic>
      <xdr:nvPicPr>
        <xdr:cNvPr id="2" name="Picture 1">
          <a:extLst>
            <a:ext uri="{FF2B5EF4-FFF2-40B4-BE49-F238E27FC236}">
              <a16:creationId xmlns:a16="http://schemas.microsoft.com/office/drawing/2014/main" id="{AB9D85FA-E88F-4981-95F8-0786A0F53BC9}"/>
            </a:ext>
            <a:ext uri="{147F2762-F138-4A5C-976F-8EAC2B608ADB}">
              <a16:predDERef xmlns:a16="http://schemas.microsoft.com/office/drawing/2014/main" pred="{3C8B8857-4813-45B0-8A22-0BE67FF63A38}"/>
            </a:ext>
          </a:extLst>
        </xdr:cNvPr>
        <xdr:cNvPicPr>
          <a:picLocks noChangeAspect="1"/>
        </xdr:cNvPicPr>
      </xdr:nvPicPr>
      <xdr:blipFill>
        <a:blip xmlns:r="http://schemas.openxmlformats.org/officeDocument/2006/relationships" r:embed="rId2"/>
        <a:stretch>
          <a:fillRect/>
        </a:stretch>
      </xdr:blipFill>
      <xdr:spPr>
        <a:xfrm>
          <a:off x="1047750" y="11811000"/>
          <a:ext cx="6276975" cy="626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14</xdr:col>
      <xdr:colOff>371475</xdr:colOff>
      <xdr:row>50</xdr:row>
      <xdr:rowOff>0</xdr:rowOff>
    </xdr:from>
    <xdr:ext cx="281124" cy="155122"/>
    <xdr:sp macro="" textlink="">
      <xdr:nvSpPr>
        <xdr:cNvPr id="2" name="Check Box 11" hidden="1">
          <a:extLst>
            <a:ext uri="{63B3BB69-23CF-44E3-9099-C40C66FF867C}">
              <a14:compatExt xmlns:a14="http://schemas.microsoft.com/office/drawing/2010/main" spid="_x0000_s1035"/>
            </a:ext>
            <a:ext uri="{FF2B5EF4-FFF2-40B4-BE49-F238E27FC236}">
              <a16:creationId xmlns:a16="http://schemas.microsoft.com/office/drawing/2014/main" id="{770175E4-D51C-4753-BE60-DD4A9C1735DF}"/>
            </a:ext>
          </a:extLst>
        </xdr:cNvPr>
        <xdr:cNvSpPr/>
      </xdr:nvSpPr>
      <xdr:spPr bwMode="auto">
        <a:xfrm>
          <a:off x="9170670" y="8143875"/>
          <a:ext cx="281124" cy="155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xdr:col>
      <xdr:colOff>9351</xdr:colOff>
      <xdr:row>0</xdr:row>
      <xdr:rowOff>226039</xdr:rowOff>
    </xdr:from>
    <xdr:to>
      <xdr:col>5</xdr:col>
      <xdr:colOff>106507</xdr:colOff>
      <xdr:row>1</xdr:row>
      <xdr:rowOff>240810</xdr:rowOff>
    </xdr:to>
    <xdr:pic>
      <xdr:nvPicPr>
        <xdr:cNvPr id="4" name="Picture 91">
          <a:extLst>
            <a:ext uri="{FF2B5EF4-FFF2-40B4-BE49-F238E27FC236}">
              <a16:creationId xmlns:a16="http://schemas.microsoft.com/office/drawing/2014/main" id="{12D81F9E-7319-45F7-8CF0-F6E23CD0C7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0465" y="226039"/>
          <a:ext cx="1517247" cy="352476"/>
        </a:xfrm>
        <a:prstGeom prst="rect">
          <a:avLst/>
        </a:prstGeom>
        <a:noFill/>
        <a:ln w="9525">
          <a:noFill/>
          <a:miter lim="800000"/>
          <a:headEnd/>
          <a:tailEnd/>
        </a:ln>
      </xdr:spPr>
    </xdr:pic>
    <xdr:clientData/>
  </xdr:twoCellAnchor>
  <xdr:twoCellAnchor editAs="oneCell">
    <xdr:from>
      <xdr:col>2</xdr:col>
      <xdr:colOff>590550</xdr:colOff>
      <xdr:row>61</xdr:row>
      <xdr:rowOff>123825</xdr:rowOff>
    </xdr:from>
    <xdr:to>
      <xdr:col>20</xdr:col>
      <xdr:colOff>342900</xdr:colOff>
      <xdr:row>64</xdr:row>
      <xdr:rowOff>178730</xdr:rowOff>
    </xdr:to>
    <xdr:pic>
      <xdr:nvPicPr>
        <xdr:cNvPr id="5" name="Picture 4">
          <a:extLst>
            <a:ext uri="{FF2B5EF4-FFF2-40B4-BE49-F238E27FC236}">
              <a16:creationId xmlns:a16="http://schemas.microsoft.com/office/drawing/2014/main" id="{8D4D395A-9E19-44C3-A6A4-D108DDDE9C67}"/>
            </a:ext>
            <a:ext uri="{147F2762-F138-4A5C-976F-8EAC2B608ADB}">
              <a16:predDERef xmlns:a16="http://schemas.microsoft.com/office/drawing/2014/main" pred="{12D81F9E-7319-45F7-8CF0-F6E23CD0C7F7}"/>
            </a:ext>
          </a:extLst>
        </xdr:cNvPr>
        <xdr:cNvPicPr>
          <a:picLocks noChangeAspect="1"/>
        </xdr:cNvPicPr>
      </xdr:nvPicPr>
      <xdr:blipFill>
        <a:blip xmlns:r="http://schemas.openxmlformats.org/officeDocument/2006/relationships" r:embed="rId2"/>
        <a:stretch>
          <a:fillRect/>
        </a:stretch>
      </xdr:blipFill>
      <xdr:spPr>
        <a:xfrm>
          <a:off x="1028700" y="11353800"/>
          <a:ext cx="6276975" cy="62640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4A07C-F29C-4708-A3EC-731650BAD764}">
  <sheetPr codeName="Sheet1"/>
  <dimension ref="A1:AE77"/>
  <sheetViews>
    <sheetView showGridLines="0" showWhiteSpace="0" view="pageLayout" topLeftCell="A10" zoomScaleNormal="115" workbookViewId="0">
      <selection activeCell="U12" sqref="U12:Y12"/>
    </sheetView>
  </sheetViews>
  <sheetFormatPr defaultColWidth="9.140625" defaultRowHeight="15" x14ac:dyDescent="0.25"/>
  <cols>
    <col min="1" max="1" width="2.7109375" style="1" customWidth="1"/>
    <col min="2" max="2" width="3.140625" style="1" customWidth="1"/>
    <col min="3" max="3" width="8.5703125" style="1" customWidth="1"/>
    <col min="4" max="4" width="1.28515625" style="1" customWidth="1"/>
    <col min="5" max="5" width="5.42578125" style="1" customWidth="1"/>
    <col min="6" max="6" width="4" style="1" customWidth="1"/>
    <col min="7" max="7" width="5.5703125" style="1" customWidth="1"/>
    <col min="8" max="8" width="7.140625" style="1" customWidth="1"/>
    <col min="9" max="9" width="6" style="1" customWidth="1"/>
    <col min="10" max="10" width="7.28515625" style="1" customWidth="1"/>
    <col min="11" max="11" width="4.85546875" style="1" customWidth="1"/>
    <col min="12" max="12" width="2.85546875" style="1" customWidth="1"/>
    <col min="13" max="13" width="7.5703125" style="1" customWidth="1"/>
    <col min="14" max="14" width="6.28515625" style="1" customWidth="1"/>
    <col min="15" max="15" width="11.140625" style="1" customWidth="1"/>
    <col min="16" max="16" width="2.42578125" style="1" customWidth="1"/>
    <col min="17" max="17" width="2.85546875" style="1" customWidth="1"/>
    <col min="18" max="18" width="1.28515625" style="1" customWidth="1"/>
    <col min="19" max="19" width="4" style="1" customWidth="1"/>
    <col min="20" max="20" width="1" style="1" customWidth="1"/>
    <col min="21" max="21" width="6.28515625" style="1" customWidth="1"/>
    <col min="22" max="22" width="4" style="1" customWidth="1"/>
    <col min="23" max="23" width="2.5703125" style="1" customWidth="1"/>
    <col min="24" max="24" width="7" style="1" customWidth="1"/>
    <col min="25" max="25" width="3.7109375" style="1" customWidth="1"/>
    <col min="26" max="26" width="5.28515625" style="1" customWidth="1"/>
    <col min="27" max="16384" width="9.140625" style="1"/>
  </cols>
  <sheetData>
    <row r="1" spans="1:31" ht="11.45" customHeight="1" x14ac:dyDescent="0.25">
      <c r="M1" s="144" t="s">
        <v>0</v>
      </c>
      <c r="N1" s="144"/>
      <c r="O1" s="144"/>
      <c r="P1" s="144"/>
      <c r="Q1" s="144"/>
      <c r="R1" s="144"/>
      <c r="S1" s="144"/>
      <c r="T1" s="144"/>
      <c r="U1" s="144"/>
      <c r="V1" s="144"/>
      <c r="W1" s="144"/>
      <c r="X1" s="144"/>
      <c r="Y1" s="144"/>
      <c r="Z1" s="3"/>
      <c r="AA1" s="3"/>
      <c r="AB1" s="3"/>
      <c r="AC1" s="3"/>
      <c r="AD1" s="3"/>
      <c r="AE1" s="3"/>
    </row>
    <row r="2" spans="1:31" ht="15" customHeight="1" x14ac:dyDescent="0.25">
      <c r="A2" s="10" t="s">
        <v>1</v>
      </c>
      <c r="M2" s="144"/>
      <c r="N2" s="144"/>
      <c r="O2" s="144"/>
      <c r="P2" s="144"/>
      <c r="Q2" s="144"/>
      <c r="R2" s="144"/>
      <c r="S2" s="144"/>
      <c r="T2" s="144"/>
      <c r="U2" s="144"/>
      <c r="V2" s="144"/>
      <c r="W2" s="144"/>
      <c r="X2" s="144"/>
      <c r="Y2" s="144"/>
    </row>
    <row r="3" spans="1:31" ht="24" customHeight="1" x14ac:dyDescent="0.25">
      <c r="A3" s="10" t="s">
        <v>2</v>
      </c>
      <c r="M3" s="188" t="s">
        <v>3</v>
      </c>
      <c r="N3" s="188"/>
      <c r="O3" s="188"/>
      <c r="P3" s="188"/>
      <c r="Q3" s="188"/>
      <c r="R3" s="188"/>
      <c r="S3" s="188"/>
      <c r="T3" s="188"/>
      <c r="U3" s="188"/>
      <c r="V3" s="188"/>
      <c r="W3" s="188"/>
      <c r="X3" s="188"/>
      <c r="Y3" s="188"/>
    </row>
    <row r="4" spans="1:31" ht="14.45" customHeight="1" x14ac:dyDescent="0.25">
      <c r="A4" s="10" t="s">
        <v>4</v>
      </c>
      <c r="B4" s="205" t="s">
        <v>5</v>
      </c>
      <c r="C4" s="205"/>
      <c r="D4" s="205"/>
      <c r="E4" s="205"/>
      <c r="F4" s="205"/>
      <c r="G4" s="205"/>
      <c r="H4" s="205"/>
      <c r="I4" s="205"/>
      <c r="J4" s="205"/>
      <c r="K4" s="205"/>
      <c r="L4" s="205"/>
      <c r="M4" s="205"/>
      <c r="N4" s="205"/>
      <c r="O4" s="205"/>
      <c r="P4" s="205"/>
      <c r="Q4" s="205"/>
      <c r="R4" s="205"/>
      <c r="S4" s="205"/>
      <c r="T4" s="205"/>
      <c r="U4" s="205"/>
      <c r="V4" s="205"/>
      <c r="W4" s="205"/>
      <c r="X4" s="205"/>
      <c r="Y4" s="205"/>
    </row>
    <row r="5" spans="1:31" x14ac:dyDescent="0.25">
      <c r="A5" s="10" t="s">
        <v>6</v>
      </c>
      <c r="B5" s="205"/>
      <c r="C5" s="205"/>
      <c r="D5" s="205"/>
      <c r="E5" s="205"/>
      <c r="F5" s="205"/>
      <c r="G5" s="205"/>
      <c r="H5" s="205"/>
      <c r="I5" s="205"/>
      <c r="J5" s="205"/>
      <c r="K5" s="205"/>
      <c r="L5" s="205"/>
      <c r="M5" s="205"/>
      <c r="N5" s="205"/>
      <c r="O5" s="205"/>
      <c r="P5" s="205"/>
      <c r="Q5" s="205"/>
      <c r="R5" s="205"/>
      <c r="S5" s="205"/>
      <c r="T5" s="205"/>
      <c r="U5" s="205"/>
      <c r="V5" s="205"/>
      <c r="W5" s="205"/>
      <c r="X5" s="205"/>
      <c r="Y5" s="205"/>
    </row>
    <row r="6" spans="1:31" ht="6.75" customHeight="1" x14ac:dyDescent="0.25">
      <c r="A6" s="10"/>
      <c r="B6" s="140"/>
      <c r="C6" s="140"/>
      <c r="D6" s="140"/>
      <c r="E6" s="140"/>
      <c r="F6" s="140"/>
      <c r="G6" s="140"/>
      <c r="H6" s="140"/>
      <c r="I6" s="140"/>
      <c r="J6" s="140"/>
      <c r="K6" s="140"/>
      <c r="L6" s="140"/>
      <c r="M6" s="140"/>
      <c r="N6" s="140"/>
      <c r="O6" s="140"/>
      <c r="P6" s="140"/>
      <c r="Q6" s="140"/>
      <c r="R6" s="140"/>
      <c r="S6" s="140"/>
      <c r="T6" s="140"/>
      <c r="U6" s="140"/>
      <c r="V6" s="140"/>
      <c r="W6" s="140"/>
      <c r="X6" s="140"/>
      <c r="Y6" s="140"/>
    </row>
    <row r="7" spans="1:31" ht="12.75" customHeight="1" x14ac:dyDescent="0.25">
      <c r="A7" s="10" t="s">
        <v>7</v>
      </c>
      <c r="B7" s="6" t="s">
        <v>8</v>
      </c>
      <c r="C7" s="7"/>
      <c r="D7" s="7"/>
      <c r="E7" s="7"/>
      <c r="F7" s="7"/>
      <c r="G7" s="7"/>
      <c r="H7" s="7"/>
      <c r="I7" s="7"/>
      <c r="J7" s="7"/>
      <c r="K7" s="7"/>
      <c r="L7" s="7"/>
      <c r="M7" s="7"/>
      <c r="N7" s="7"/>
      <c r="O7" s="7"/>
      <c r="P7" s="7"/>
      <c r="Q7" s="7"/>
      <c r="R7" s="7"/>
      <c r="S7" s="7"/>
      <c r="T7" s="7"/>
      <c r="U7" s="7"/>
      <c r="V7" s="7"/>
      <c r="W7" s="7"/>
      <c r="X7" s="7"/>
      <c r="Y7" s="7"/>
    </row>
    <row r="8" spans="1:31" ht="4.5" customHeight="1" x14ac:dyDescent="0.25">
      <c r="A8" s="10" t="s">
        <v>9</v>
      </c>
      <c r="B8" s="153" t="s">
        <v>10</v>
      </c>
      <c r="C8" s="153"/>
      <c r="D8" s="153"/>
      <c r="E8" s="153"/>
      <c r="F8" s="153"/>
      <c r="G8" s="153"/>
      <c r="H8" s="153"/>
      <c r="I8" s="153"/>
      <c r="J8" s="153"/>
      <c r="K8" s="153"/>
      <c r="L8" s="153"/>
      <c r="M8" s="153"/>
      <c r="N8" s="153"/>
      <c r="O8" s="153"/>
      <c r="P8" s="153"/>
      <c r="Q8" s="153"/>
      <c r="R8" s="153"/>
      <c r="S8" s="153"/>
      <c r="T8" s="153"/>
      <c r="U8" s="153"/>
      <c r="V8" s="153"/>
      <c r="W8" s="153"/>
      <c r="X8" s="153"/>
      <c r="Y8" s="153"/>
    </row>
    <row r="9" spans="1:31" ht="18.75" customHeight="1" x14ac:dyDescent="0.25">
      <c r="A9" s="10" t="s">
        <v>11</v>
      </c>
      <c r="B9" s="153"/>
      <c r="C9" s="153"/>
      <c r="D9" s="153"/>
      <c r="E9" s="153"/>
      <c r="F9" s="153"/>
      <c r="G9" s="153"/>
      <c r="H9" s="153"/>
      <c r="I9" s="153"/>
      <c r="J9" s="153"/>
      <c r="K9" s="153"/>
      <c r="L9" s="153"/>
      <c r="M9" s="153"/>
      <c r="N9" s="153"/>
      <c r="O9" s="153"/>
      <c r="P9" s="153"/>
      <c r="Q9" s="153"/>
      <c r="R9" s="153"/>
      <c r="S9" s="153"/>
      <c r="T9" s="153"/>
      <c r="U9" s="153"/>
      <c r="V9" s="153"/>
      <c r="W9" s="153"/>
      <c r="X9" s="153"/>
      <c r="Y9" s="153"/>
    </row>
    <row r="10" spans="1:31" ht="18.75" customHeight="1" x14ac:dyDescent="0.25">
      <c r="A10" s="10" t="s">
        <v>12</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row>
    <row r="11" spans="1:31" ht="7.5" customHeight="1" x14ac:dyDescent="0.25">
      <c r="A11" s="10" t="s">
        <v>13</v>
      </c>
    </row>
    <row r="12" spans="1:31" ht="16.149999999999999" customHeight="1" x14ac:dyDescent="0.25">
      <c r="A12" s="10" t="s">
        <v>14</v>
      </c>
      <c r="C12" s="11" t="s">
        <v>15</v>
      </c>
      <c r="D12" s="11"/>
      <c r="E12" s="11"/>
      <c r="F12" s="145"/>
      <c r="G12" s="145"/>
      <c r="H12" s="145"/>
      <c r="I12" s="145"/>
      <c r="J12" s="145"/>
      <c r="K12" s="145"/>
      <c r="N12" s="7"/>
      <c r="O12" s="7"/>
      <c r="Q12" s="91" t="s">
        <v>16</v>
      </c>
      <c r="R12" s="13"/>
      <c r="S12" s="13"/>
      <c r="T12" s="13"/>
      <c r="U12" s="145"/>
      <c r="V12" s="145"/>
      <c r="W12" s="145"/>
      <c r="X12" s="145"/>
      <c r="Y12" s="145"/>
    </row>
    <row r="13" spans="1:31" ht="16.149999999999999" customHeight="1" x14ac:dyDescent="0.25">
      <c r="A13" s="10" t="s">
        <v>17</v>
      </c>
      <c r="C13" s="7" t="s">
        <v>18</v>
      </c>
      <c r="D13" s="7"/>
      <c r="E13" s="7"/>
      <c r="F13" s="146" t="s">
        <v>19</v>
      </c>
      <c r="G13" s="146"/>
      <c r="H13" s="146"/>
      <c r="I13" s="146"/>
      <c r="J13" s="146"/>
      <c r="K13" s="146"/>
      <c r="L13" s="146"/>
      <c r="M13" s="146"/>
      <c r="N13" s="146"/>
      <c r="O13" s="99"/>
      <c r="Q13" s="13" t="s">
        <v>20</v>
      </c>
      <c r="R13" s="13"/>
      <c r="S13" s="13"/>
      <c r="T13" s="13"/>
      <c r="U13" s="147"/>
      <c r="V13" s="147"/>
      <c r="W13" s="147"/>
      <c r="X13" s="147"/>
      <c r="Y13" s="147"/>
    </row>
    <row r="14" spans="1:31" ht="16.149999999999999" customHeight="1" x14ac:dyDescent="0.25">
      <c r="A14" s="10" t="s">
        <v>21</v>
      </c>
      <c r="C14" s="7" t="s">
        <v>22</v>
      </c>
      <c r="D14" s="7"/>
      <c r="E14" s="7"/>
      <c r="F14" s="147"/>
      <c r="G14" s="147"/>
      <c r="H14" s="147"/>
      <c r="I14" s="147"/>
      <c r="J14" s="147"/>
      <c r="K14" s="147"/>
      <c r="L14" s="147"/>
      <c r="M14" s="147"/>
      <c r="N14" s="147"/>
      <c r="O14" s="147"/>
      <c r="Q14" s="13" t="s">
        <v>23</v>
      </c>
      <c r="R14" s="13"/>
      <c r="S14" s="13"/>
      <c r="T14" s="13"/>
      <c r="U14" s="147"/>
      <c r="V14" s="147"/>
      <c r="W14" s="147"/>
      <c r="X14" s="147"/>
      <c r="Y14" s="147"/>
    </row>
    <row r="15" spans="1:31" ht="16.149999999999999" customHeight="1" x14ac:dyDescent="0.25">
      <c r="A15" s="10" t="s">
        <v>24</v>
      </c>
      <c r="C15" s="7" t="s">
        <v>25</v>
      </c>
      <c r="D15" s="7"/>
      <c r="E15" s="7"/>
      <c r="F15" s="7"/>
      <c r="G15" s="7"/>
      <c r="H15" s="7"/>
      <c r="I15" s="7"/>
      <c r="J15" s="7"/>
      <c r="K15" s="7"/>
      <c r="L15" s="147"/>
      <c r="M15" s="147"/>
      <c r="N15" s="147"/>
      <c r="O15" s="147"/>
      <c r="P15" s="147"/>
      <c r="Q15" s="147"/>
      <c r="R15" s="147"/>
      <c r="S15" s="147"/>
      <c r="T15" s="147"/>
      <c r="U15" s="147"/>
      <c r="V15" s="147"/>
      <c r="W15" s="147"/>
      <c r="X15" s="147"/>
      <c r="Y15" s="147"/>
    </row>
    <row r="16" spans="1:31" ht="16.149999999999999" customHeight="1" x14ac:dyDescent="0.25">
      <c r="A16" s="10"/>
      <c r="C16" s="7" t="s">
        <v>26</v>
      </c>
      <c r="D16" s="147"/>
      <c r="E16" s="147"/>
      <c r="F16" s="147"/>
      <c r="G16" s="147"/>
      <c r="H16" s="147"/>
      <c r="I16" s="147"/>
      <c r="K16" s="13" t="s">
        <v>27</v>
      </c>
      <c r="L16" s="147"/>
      <c r="M16" s="147"/>
      <c r="N16" s="147"/>
      <c r="O16" s="147"/>
      <c r="R16" s="7" t="s">
        <v>28</v>
      </c>
      <c r="S16" s="7"/>
      <c r="T16" s="7"/>
      <c r="V16" s="147"/>
      <c r="W16" s="147"/>
      <c r="X16" s="147"/>
      <c r="Y16" s="147"/>
    </row>
    <row r="17" spans="1:25" ht="16.149999999999999" customHeight="1" x14ac:dyDescent="0.25">
      <c r="A17" s="10"/>
      <c r="C17" s="7" t="s">
        <v>29</v>
      </c>
      <c r="D17" s="147"/>
      <c r="E17" s="147"/>
      <c r="F17" s="147"/>
      <c r="G17" s="147"/>
      <c r="H17" s="147"/>
      <c r="I17" s="147"/>
      <c r="K17" s="11" t="s">
        <v>30</v>
      </c>
      <c r="L17" s="147"/>
      <c r="M17" s="147"/>
      <c r="N17" s="147"/>
      <c r="O17" s="147"/>
      <c r="R17" s="7" t="s">
        <v>31</v>
      </c>
      <c r="S17" s="7"/>
      <c r="T17" s="7"/>
      <c r="V17" s="163"/>
      <c r="W17" s="147"/>
      <c r="X17" s="147"/>
      <c r="Y17" s="147"/>
    </row>
    <row r="18" spans="1:25" ht="16.149999999999999" customHeight="1" x14ac:dyDescent="0.25">
      <c r="A18" s="10"/>
      <c r="C18" s="7" t="s">
        <v>32</v>
      </c>
      <c r="D18" s="7"/>
      <c r="E18" s="7"/>
      <c r="F18" s="7"/>
      <c r="G18" s="7"/>
      <c r="H18" s="7"/>
      <c r="I18" s="7"/>
      <c r="J18" s="147"/>
      <c r="K18" s="147"/>
      <c r="L18" s="147"/>
      <c r="M18" s="147"/>
      <c r="N18" s="147"/>
      <c r="O18" s="147"/>
      <c r="P18" s="147"/>
      <c r="Q18" s="147"/>
      <c r="R18" s="147"/>
      <c r="S18" s="147"/>
      <c r="T18" s="147"/>
      <c r="U18" s="147"/>
      <c r="V18" s="147"/>
      <c r="W18" s="147"/>
      <c r="X18" s="147"/>
      <c r="Y18" s="147"/>
    </row>
    <row r="19" spans="1:25" ht="12.6" customHeight="1" x14ac:dyDescent="0.25">
      <c r="A19" s="10"/>
      <c r="C19" s="7"/>
      <c r="D19" s="7"/>
      <c r="E19" s="7"/>
      <c r="F19" s="7"/>
      <c r="G19" s="7"/>
      <c r="H19" s="7"/>
      <c r="I19" s="7"/>
      <c r="J19" s="14"/>
      <c r="K19" s="14"/>
      <c r="L19" s="14"/>
      <c r="M19" s="14"/>
      <c r="N19" s="14"/>
      <c r="O19" s="14"/>
      <c r="P19" s="14"/>
      <c r="Q19" s="14"/>
      <c r="R19" s="14"/>
      <c r="S19" s="14"/>
      <c r="T19" s="14"/>
      <c r="U19" s="14"/>
      <c r="V19" s="14"/>
      <c r="W19" s="14"/>
      <c r="X19" s="14"/>
      <c r="Y19" s="14"/>
    </row>
    <row r="20" spans="1:25" ht="12" customHeight="1" x14ac:dyDescent="0.25">
      <c r="A20" s="10"/>
      <c r="B20" s="15" t="s">
        <v>33</v>
      </c>
      <c r="C20" s="7"/>
      <c r="D20" s="7"/>
      <c r="E20" s="7"/>
      <c r="F20" s="7"/>
      <c r="G20" s="7"/>
      <c r="H20" s="7"/>
      <c r="I20" s="7"/>
      <c r="J20" s="7"/>
    </row>
    <row r="21" spans="1:25" ht="15" customHeight="1" thickBot="1" x14ac:dyDescent="0.3">
      <c r="A21" s="10"/>
      <c r="B21" s="203" t="s">
        <v>34</v>
      </c>
      <c r="C21" s="203"/>
      <c r="D21" s="203"/>
      <c r="E21" s="203"/>
      <c r="F21" s="203"/>
      <c r="G21" s="203"/>
      <c r="H21" s="203"/>
      <c r="I21" s="203"/>
      <c r="J21" s="203"/>
      <c r="K21" s="203"/>
      <c r="L21" s="203"/>
      <c r="M21" s="203"/>
      <c r="N21" s="203"/>
      <c r="O21" s="203"/>
      <c r="P21" s="203"/>
      <c r="Q21" s="203"/>
      <c r="R21" s="203"/>
      <c r="S21" s="203"/>
      <c r="T21" s="203"/>
      <c r="U21" s="203"/>
      <c r="V21" s="203"/>
      <c r="W21" s="203"/>
      <c r="X21" s="203"/>
      <c r="Y21" s="203"/>
    </row>
    <row r="22" spans="1:25" ht="21" customHeight="1" x14ac:dyDescent="0.25">
      <c r="A22" s="10"/>
      <c r="B22" s="181" t="s">
        <v>35</v>
      </c>
      <c r="C22" s="182"/>
      <c r="D22" s="182"/>
      <c r="E22" s="182"/>
      <c r="F22" s="182"/>
      <c r="G22" s="215" t="s">
        <v>36</v>
      </c>
      <c r="H22" s="215"/>
      <c r="I22" s="182" t="s">
        <v>37</v>
      </c>
      <c r="J22" s="182"/>
      <c r="K22" s="182"/>
      <c r="L22" s="182"/>
      <c r="M22" s="215" t="s">
        <v>36</v>
      </c>
      <c r="N22" s="215"/>
      <c r="O22" s="215" t="s">
        <v>38</v>
      </c>
      <c r="P22" s="215"/>
      <c r="Q22" s="217"/>
      <c r="R22" s="109"/>
      <c r="U22" s="185" t="s">
        <v>39</v>
      </c>
      <c r="V22" s="185"/>
      <c r="W22" s="97"/>
      <c r="X22" s="10"/>
      <c r="Y22" s="10"/>
    </row>
    <row r="23" spans="1:25" ht="27.75" customHeight="1" thickBot="1" x14ac:dyDescent="0.3">
      <c r="A23" s="10"/>
      <c r="B23" s="183"/>
      <c r="C23" s="184"/>
      <c r="D23" s="184"/>
      <c r="E23" s="184"/>
      <c r="F23" s="184"/>
      <c r="G23" s="216"/>
      <c r="H23" s="216"/>
      <c r="I23" s="184"/>
      <c r="J23" s="184"/>
      <c r="K23" s="184"/>
      <c r="L23" s="184"/>
      <c r="M23" s="216"/>
      <c r="N23" s="216"/>
      <c r="O23" s="216"/>
      <c r="P23" s="216"/>
      <c r="Q23" s="218"/>
      <c r="R23" s="109"/>
      <c r="U23" s="185"/>
      <c r="V23" s="185"/>
      <c r="W23" s="97"/>
      <c r="X23" s="96"/>
      <c r="Y23" s="10">
        <v>2026</v>
      </c>
    </row>
    <row r="24" spans="1:25" ht="27" customHeight="1" x14ac:dyDescent="0.25">
      <c r="A24" s="10"/>
      <c r="B24" s="156"/>
      <c r="C24" s="157"/>
      <c r="D24" s="157"/>
      <c r="E24" s="157"/>
      <c r="F24" s="157"/>
      <c r="G24" s="219"/>
      <c r="H24" s="219"/>
      <c r="I24" s="157"/>
      <c r="J24" s="157"/>
      <c r="K24" s="157"/>
      <c r="L24" s="157"/>
      <c r="M24" s="219"/>
      <c r="N24" s="219"/>
      <c r="O24" s="220" t="str">
        <f>IF(U12="","Select Year",IF(OR(B24="",G24="",I24="",M24=""), "Please complete all fields", IF(G24+M24&gt;1,MAX(MAX(B24*0.091,G24*41.88)+MAX(I24*0.023,M24*20.94),62.82),MAX(B24*0.091,G24*41.88)+MAX(I24*0.023,M24*20.94))))</f>
        <v>Select Year</v>
      </c>
      <c r="P24" s="220"/>
      <c r="Q24" s="221"/>
      <c r="R24" s="110"/>
      <c r="U24" s="141"/>
      <c r="V24" s="186">
        <f>IFERROR(IF(OR(L16="Ontario"),(O24)*0.13,IF(L16="Quebec",(O24)*0.14975,IF(OR(L16="Nova Scotia",L16="New Brunswick",L16="Newfoundland and Labrador",L16="Prince Edward Island"),(O24)*0.15,IF(OR(L16="Alberta",L16="Manitoba",L16="British Columbia",L16="Saskatchewan",L16="Yukon Territory",L16="Northwest Territories",L16="Nunavut"),(O24)*0.05,0)))),"")</f>
        <v>0</v>
      </c>
      <c r="W24" s="186"/>
      <c r="X24" s="10"/>
      <c r="Y24" s="10">
        <v>2027</v>
      </c>
    </row>
    <row r="25" spans="1:25" ht="12.6" customHeight="1" x14ac:dyDescent="0.25">
      <c r="A25" s="10"/>
      <c r="P25" s="108"/>
      <c r="Q25" s="108"/>
      <c r="R25" s="108"/>
      <c r="S25" s="108"/>
      <c r="T25" s="108"/>
      <c r="U25" s="10"/>
      <c r="V25" s="10"/>
      <c r="W25" s="10"/>
      <c r="X25" s="10"/>
      <c r="Y25" s="10">
        <v>2028</v>
      </c>
    </row>
    <row r="26" spans="1:25" ht="15" customHeight="1" x14ac:dyDescent="0.25">
      <c r="A26" s="10"/>
      <c r="B26" s="15" t="s">
        <v>40</v>
      </c>
      <c r="Y26" s="10">
        <v>2029</v>
      </c>
    </row>
    <row r="27" spans="1:25" ht="15" customHeight="1" thickBot="1" x14ac:dyDescent="0.3">
      <c r="A27" s="10"/>
      <c r="B27" s="222" t="s">
        <v>41</v>
      </c>
      <c r="C27" s="222"/>
      <c r="D27" s="222"/>
      <c r="E27" s="222"/>
      <c r="F27" s="222"/>
      <c r="G27" s="222"/>
      <c r="H27" s="222"/>
      <c r="I27" s="222"/>
      <c r="J27" s="222"/>
      <c r="K27" s="222"/>
      <c r="L27" s="222"/>
      <c r="M27" s="222"/>
      <c r="N27" s="222"/>
      <c r="O27" s="222"/>
      <c r="P27" s="222"/>
      <c r="Q27" s="222"/>
      <c r="R27" s="222"/>
      <c r="S27" s="222"/>
      <c r="T27" s="222"/>
      <c r="U27" s="222"/>
      <c r="V27" s="222"/>
      <c r="W27" s="222"/>
      <c r="X27" s="222"/>
      <c r="Y27" s="10">
        <v>2030</v>
      </c>
    </row>
    <row r="28" spans="1:25" ht="15" customHeight="1" x14ac:dyDescent="0.25">
      <c r="A28" s="10"/>
      <c r="B28" s="71" t="s">
        <v>42</v>
      </c>
      <c r="C28" s="72"/>
      <c r="D28" s="72"/>
      <c r="E28" s="73"/>
      <c r="F28" s="73"/>
      <c r="G28" s="73"/>
      <c r="H28" s="73"/>
      <c r="I28" s="73"/>
      <c r="J28" s="73"/>
      <c r="K28" s="74"/>
      <c r="L28" s="75" t="s">
        <v>43</v>
      </c>
      <c r="M28" s="74"/>
      <c r="N28" s="74"/>
      <c r="O28" s="74"/>
      <c r="P28" s="74"/>
      <c r="Q28" s="74"/>
      <c r="R28" s="74"/>
      <c r="S28" s="74"/>
      <c r="T28" s="74"/>
      <c r="U28" s="76"/>
    </row>
    <row r="29" spans="1:25" ht="15" customHeight="1" thickBot="1" x14ac:dyDescent="0.3">
      <c r="A29" s="10"/>
      <c r="B29" s="77" t="s">
        <v>44</v>
      </c>
      <c r="C29" s="78"/>
      <c r="D29" s="78"/>
      <c r="E29" s="79"/>
      <c r="F29" s="79"/>
      <c r="G29" s="79"/>
      <c r="H29" s="79"/>
      <c r="I29" s="152" t="s">
        <v>45</v>
      </c>
      <c r="J29" s="152"/>
      <c r="K29" s="79"/>
      <c r="L29" s="78" t="s">
        <v>44</v>
      </c>
      <c r="M29" s="79"/>
      <c r="N29" s="79"/>
      <c r="O29" s="79"/>
      <c r="P29" s="79"/>
      <c r="Q29" s="152" t="s">
        <v>46</v>
      </c>
      <c r="R29" s="152"/>
      <c r="S29" s="152"/>
      <c r="T29" s="152"/>
      <c r="U29" s="211"/>
      <c r="V29" s="10" t="s">
        <v>47</v>
      </c>
      <c r="W29" s="10"/>
    </row>
    <row r="30" spans="1:25" ht="13.5" customHeight="1" x14ac:dyDescent="0.25">
      <c r="A30" s="10"/>
      <c r="B30" s="173" t="s">
        <v>48</v>
      </c>
      <c r="C30" s="174"/>
      <c r="D30" s="161"/>
      <c r="E30" s="161"/>
      <c r="F30" s="171" t="s">
        <v>49</v>
      </c>
      <c r="G30" s="171"/>
      <c r="H30" s="53" t="s">
        <v>50</v>
      </c>
      <c r="I30" s="170" t="str">
        <f>IF(D30="", "", D30*31.29)</f>
        <v/>
      </c>
      <c r="J30" s="170"/>
      <c r="L30" s="31" t="s">
        <v>48</v>
      </c>
      <c r="N30" s="80"/>
      <c r="O30" s="57" t="s">
        <v>51</v>
      </c>
      <c r="P30" s="53" t="s">
        <v>50</v>
      </c>
      <c r="Q30" s="170" t="str">
        <f>IF(N30="", "", N30*62.61)</f>
        <v/>
      </c>
      <c r="R30" s="170"/>
      <c r="S30" s="170"/>
      <c r="T30" s="170"/>
      <c r="U30" s="212"/>
      <c r="V30" s="196">
        <f>IFERROR(IF(OR(L16="Ontario"),(I30+Q30)*0.13,IF(L16="Quebec",(I30+Q30)*0.14975,IF(OR(L16="Nova Scotia",L16="New Brunswick",L16="Newfoundland and Labrador",L16="Prince Edward Island"),(I30+Q30)*0.15,IF(OR(L16="Alberta",L16="Manitoba",L16="British Columbia",L16="Saskatchewan",L16="Yukon Territory",L16="Northwest Territories",L16="Nunavut"),(I30+Q30)*0.05,0)))), "")</f>
        <v>0</v>
      </c>
      <c r="W30" s="204"/>
      <c r="X30" s="10"/>
    </row>
    <row r="31" spans="1:25" ht="13.5" customHeight="1" x14ac:dyDescent="0.25">
      <c r="A31" s="10"/>
      <c r="B31" s="175" t="s">
        <v>52</v>
      </c>
      <c r="C31" s="176"/>
      <c r="D31" s="162"/>
      <c r="E31" s="162"/>
      <c r="F31" s="172" t="s">
        <v>53</v>
      </c>
      <c r="G31" s="172"/>
      <c r="H31" s="82" t="s">
        <v>50</v>
      </c>
      <c r="I31" s="170" t="str">
        <f>IF(D31="", "",D31*45)</f>
        <v/>
      </c>
      <c r="J31" s="170"/>
      <c r="K31" s="81"/>
      <c r="L31" s="138" t="s">
        <v>52</v>
      </c>
      <c r="M31" s="81"/>
      <c r="N31" s="83"/>
      <c r="O31" s="58" t="s">
        <v>54</v>
      </c>
      <c r="P31" s="82" t="s">
        <v>50</v>
      </c>
      <c r="Q31" s="170" t="str">
        <f>IF(N31="", "", N31*90.09)</f>
        <v/>
      </c>
      <c r="R31" s="170"/>
      <c r="S31" s="170"/>
      <c r="T31" s="170"/>
      <c r="U31" s="212"/>
      <c r="V31" s="196">
        <f>IFERROR(IF(OR(L16="Ontario"),(I31+Q31)*0.13,IF(L16="Quebec",(I31+Q31)*0.14975,IF(OR(L16="Nova Scotia",L16="New Brunswick",L16="Newfoundland and Labrador",L16="Prince Edward Island"),(I31+Q31)*0.15,IF(OR(L16="Alberta",L16="Manitoba",L16="British Columbia",L16="Saskatchewan",L16="Yukon Territory",L16="Northwest Territories",L16="Nunavut"),(I31+Q31)*0.05,0)))), "")</f>
        <v>0</v>
      </c>
      <c r="W31" s="197"/>
      <c r="X31" s="10"/>
    </row>
    <row r="32" spans="1:25" ht="13.5" customHeight="1" x14ac:dyDescent="0.25">
      <c r="A32" s="10"/>
      <c r="B32" s="177" t="s">
        <v>55</v>
      </c>
      <c r="C32" s="178"/>
      <c r="D32" s="161"/>
      <c r="E32" s="161"/>
      <c r="F32" s="171" t="s">
        <v>56</v>
      </c>
      <c r="G32" s="171"/>
      <c r="H32" s="53" t="s">
        <v>50</v>
      </c>
      <c r="I32" s="170" t="str">
        <f>IF(D32="", "", D32*93.92)</f>
        <v/>
      </c>
      <c r="J32" s="170"/>
      <c r="L32" s="31" t="s">
        <v>55</v>
      </c>
      <c r="N32" s="80"/>
      <c r="O32" s="57" t="s">
        <v>57</v>
      </c>
      <c r="P32" s="53" t="s">
        <v>50</v>
      </c>
      <c r="Q32" s="170" t="str">
        <f>IF(N32="", "", N32*187.82)</f>
        <v/>
      </c>
      <c r="R32" s="170"/>
      <c r="S32" s="170"/>
      <c r="T32" s="170"/>
      <c r="U32" s="212"/>
      <c r="V32" s="196">
        <f>IFERROR(IF(OR(L16="Ontario"),(I32+Q32)*0.13,IF(L16="Quebec",(I32+Q32)*0.14975,IF(OR(L16="Nova Scotia",L16="New Brunswick",L16="Newfoundland and Labrador",L16="Prince Edward Island"),(I32+Q32)*0.15,IF(OR(L16="Alberta",L16="Manitoba",L16="British Columbia",L16="Saskatchewan",L16="Yukon Territory",L16="Northwest Territories",L16="Nunavut"),(I32+Q32)*0.05,0)))),"")</f>
        <v>0</v>
      </c>
      <c r="W32" s="197"/>
      <c r="X32" s="10"/>
    </row>
    <row r="33" spans="1:25" ht="13.5" customHeight="1" thickBot="1" x14ac:dyDescent="0.3">
      <c r="A33" s="10"/>
      <c r="B33" s="179" t="s">
        <v>58</v>
      </c>
      <c r="C33" s="180"/>
      <c r="D33" s="151"/>
      <c r="E33" s="151"/>
      <c r="F33" s="232" t="s">
        <v>59</v>
      </c>
      <c r="G33" s="232"/>
      <c r="H33" s="85" t="s">
        <v>50</v>
      </c>
      <c r="I33" s="170" t="str">
        <f>IF(D33="", "", D33*133.05)</f>
        <v/>
      </c>
      <c r="J33" s="170"/>
      <c r="K33" s="84"/>
      <c r="L33" s="139" t="s">
        <v>58</v>
      </c>
      <c r="M33" s="84"/>
      <c r="N33" s="86"/>
      <c r="O33" s="54" t="s">
        <v>60</v>
      </c>
      <c r="P33" s="85" t="s">
        <v>50</v>
      </c>
      <c r="Q33" s="225" t="str">
        <f>IF(N33="", "", N33*266.11)</f>
        <v/>
      </c>
      <c r="R33" s="225"/>
      <c r="S33" s="225"/>
      <c r="T33" s="225"/>
      <c r="U33" s="226"/>
      <c r="V33" s="196">
        <f>IFERROR(IF(OR(L16="Ontario"),(I33+Q33)*0.13,IF(L16="Quebec",(I33+Q33)*0.14975,IF(OR(L16="Nova Scotia",L16="New Brunswick",L16="Newfoundland and Labrador",L16="Prince Edward Island"),(I33+Q33)*0.15,IF(OR(L16="Alberta",L16="Manitoba",L16="British Columbia",L16="Saskatchewan",L16="Yukon Territory",L16="Northwest Territories",L16="Nunavut"),(I33+Q33)*0.05,0)))),"")</f>
        <v>0</v>
      </c>
      <c r="W33" s="197"/>
      <c r="X33" s="10"/>
    </row>
    <row r="34" spans="1:25" ht="15" customHeight="1" x14ac:dyDescent="0.25">
      <c r="B34" s="70"/>
      <c r="C34" s="70"/>
      <c r="D34" s="70"/>
      <c r="E34" s="70"/>
      <c r="F34" s="171"/>
      <c r="G34" s="171"/>
      <c r="H34" s="228"/>
      <c r="I34" s="228"/>
      <c r="J34" s="228"/>
      <c r="K34" s="178"/>
      <c r="L34" s="178"/>
      <c r="M34" s="178"/>
      <c r="N34" s="223"/>
      <c r="O34" s="223"/>
      <c r="P34" s="223"/>
      <c r="Q34" s="227"/>
      <c r="R34" s="227"/>
      <c r="S34" s="227"/>
      <c r="T34" s="227"/>
      <c r="U34" s="227"/>
    </row>
    <row r="35" spans="1:25" ht="12" customHeight="1" x14ac:dyDescent="0.25">
      <c r="B35" s="15" t="s">
        <v>61</v>
      </c>
    </row>
    <row r="36" spans="1:25" s="7" customFormat="1" ht="18" customHeight="1" thickBot="1" x14ac:dyDescent="0.25">
      <c r="B36" s="206" t="s">
        <v>62</v>
      </c>
      <c r="C36" s="206"/>
      <c r="D36" s="206"/>
      <c r="E36" s="206"/>
      <c r="F36" s="206"/>
      <c r="G36" s="206"/>
      <c r="H36" s="206"/>
      <c r="I36" s="206"/>
      <c r="J36" s="206"/>
      <c r="K36" s="206"/>
      <c r="L36" s="206"/>
      <c r="M36" s="206"/>
      <c r="N36" s="206"/>
      <c r="O36" s="206"/>
      <c r="X36" s="49" t="s">
        <v>63</v>
      </c>
    </row>
    <row r="37" spans="1:25" s="7" customFormat="1" ht="40.15" customHeight="1" thickBot="1" x14ac:dyDescent="0.25">
      <c r="A37" s="50"/>
      <c r="B37" s="190" t="s">
        <v>64</v>
      </c>
      <c r="C37" s="191"/>
      <c r="D37" s="191" t="s">
        <v>65</v>
      </c>
      <c r="E37" s="191"/>
      <c r="F37" s="191"/>
      <c r="G37" s="191"/>
      <c r="H37" s="191" t="s">
        <v>66</v>
      </c>
      <c r="I37" s="191"/>
      <c r="J37" s="191" t="s">
        <v>67</v>
      </c>
      <c r="K37" s="191"/>
      <c r="L37" s="192" t="s">
        <v>68</v>
      </c>
      <c r="M37" s="193"/>
      <c r="N37" s="50" t="s">
        <v>47</v>
      </c>
      <c r="O37" s="50"/>
      <c r="Y37" s="20"/>
    </row>
    <row r="38" spans="1:25" s="7" customFormat="1" ht="16.5" customHeight="1" x14ac:dyDescent="0.2">
      <c r="A38" s="50"/>
      <c r="B38" s="194"/>
      <c r="C38" s="195"/>
      <c r="D38" s="231"/>
      <c r="E38" s="231"/>
      <c r="F38" s="231"/>
      <c r="G38" s="231"/>
      <c r="H38" s="199" t="str">
        <f>IF(OR(B38="",D38=""),"",D38/B38)</f>
        <v/>
      </c>
      <c r="I38" s="199"/>
      <c r="J38" s="200" t="str">
        <f>Calc!B20</f>
        <v>Select Year</v>
      </c>
      <c r="K38" s="200"/>
      <c r="L38" s="201" t="str">
        <f>IFERROR(IF(B38="","",(J38*B38)),"")</f>
        <v/>
      </c>
      <c r="M38" s="202"/>
      <c r="N38" s="50">
        <f>IFERROR(IF(OR(L16="Ontario"),(L38)*0.13,IF(L16="Quebec",(L38)*0.14975,IF(OR(L16="Nova Scotia",L16="New Brunswick",L16="Newfoundland and Labrador",L16="Prince Edward Island"),(L38)*0.15,IF(OR(L16="Alberta",L16="Manitoba",L16="British Columbia",L16="Saskatchewan",L16="Yukon Territory",L16="Northwest Territories",L16="Nunavut"),(L38)*0.05,0)))),"")</f>
        <v>0</v>
      </c>
      <c r="O38" s="50"/>
    </row>
    <row r="39" spans="1:25" s="7" customFormat="1" ht="16.5" customHeight="1" x14ac:dyDescent="0.2">
      <c r="A39" s="21" t="b">
        <v>1</v>
      </c>
      <c r="B39" s="207"/>
      <c r="C39" s="208"/>
      <c r="D39" s="187"/>
      <c r="E39" s="187"/>
      <c r="F39" s="187"/>
      <c r="G39" s="187"/>
      <c r="H39" s="209" t="str">
        <f>IF(OR(B39="",D39=""),"",D39/B39)</f>
        <v/>
      </c>
      <c r="I39" s="209"/>
      <c r="J39" s="210" t="str">
        <f>Calc!B21</f>
        <v>Select Year</v>
      </c>
      <c r="K39" s="210"/>
      <c r="L39" s="229" t="str">
        <f>IFERROR(IF(B39="","",(J39*B39)),"")</f>
        <v/>
      </c>
      <c r="M39" s="230"/>
      <c r="N39" s="50">
        <f>IFERROR(IF(OR(L16="Ontario"),(L39)*0.13,IF(L16="Quebec",(L39)*0.14975,IF(OR(L16="Nova Scotia",L16="New Brunswick",L16="Newfoundland and Labrador",L16="Prince Edward Island"),(L39)*0.15,IF(OR(L16="Alberta",L16="Manitoba",L16="British Columbia",L16="Saskatchewan",L16="Yukon Territory",L16="Northwest Territories",L16="Nunavut"),(L39)*0.05,0)))),"")</f>
        <v>0</v>
      </c>
      <c r="O39" s="50"/>
      <c r="Y39" s="22"/>
    </row>
    <row r="40" spans="1:25" ht="15" customHeight="1" x14ac:dyDescent="0.25">
      <c r="A40" s="10"/>
    </row>
    <row r="41" spans="1:25" ht="15" customHeight="1" x14ac:dyDescent="0.25">
      <c r="B41" s="15" t="s">
        <v>69</v>
      </c>
      <c r="C41" s="7"/>
      <c r="D41" s="7"/>
      <c r="E41" s="7"/>
      <c r="F41" s="7"/>
      <c r="G41" s="7"/>
      <c r="H41" s="7"/>
      <c r="I41" s="7"/>
      <c r="J41" s="7"/>
      <c r="K41" s="7"/>
      <c r="L41" s="7"/>
      <c r="M41" s="7"/>
      <c r="N41" s="7"/>
      <c r="O41" s="7"/>
      <c r="P41" s="7"/>
      <c r="Q41" s="7"/>
      <c r="R41" s="7"/>
      <c r="S41" s="7"/>
      <c r="T41" s="7"/>
      <c r="U41" s="7"/>
      <c r="V41" s="7"/>
      <c r="W41" s="7"/>
      <c r="X41" s="7"/>
      <c r="Y41" s="7"/>
    </row>
    <row r="42" spans="1:25" ht="15" customHeight="1" thickBot="1" x14ac:dyDescent="0.3">
      <c r="B42" s="224" t="s">
        <v>70</v>
      </c>
      <c r="C42" s="224"/>
      <c r="D42" s="224"/>
      <c r="E42" s="224"/>
      <c r="F42" s="224"/>
      <c r="G42" s="224"/>
      <c r="H42" s="224"/>
      <c r="I42" s="224"/>
      <c r="J42" s="224"/>
      <c r="K42" s="224"/>
      <c r="L42" s="224"/>
      <c r="M42" s="224"/>
      <c r="N42" s="224"/>
      <c r="O42" s="224"/>
      <c r="P42" s="224"/>
      <c r="Q42" s="224"/>
      <c r="R42" s="224"/>
      <c r="S42" s="224"/>
      <c r="T42" s="224"/>
      <c r="U42" s="224"/>
      <c r="V42" s="224"/>
      <c r="W42" s="224"/>
      <c r="X42" s="224"/>
      <c r="Y42" s="27"/>
    </row>
    <row r="43" spans="1:25" ht="15" customHeight="1" x14ac:dyDescent="0.25">
      <c r="B43" s="181" t="s">
        <v>71</v>
      </c>
      <c r="C43" s="182"/>
      <c r="D43" s="182"/>
      <c r="E43" s="182"/>
      <c r="F43" s="164" t="s">
        <v>68</v>
      </c>
      <c r="G43" s="164"/>
      <c r="H43" s="165"/>
      <c r="K43" s="49" t="s">
        <v>39</v>
      </c>
      <c r="L43" s="50"/>
      <c r="M43" s="214" t="s">
        <v>44</v>
      </c>
      <c r="N43" s="214"/>
      <c r="O43" s="214"/>
      <c r="P43" s="7"/>
      <c r="Q43" s="7"/>
      <c r="R43" s="20"/>
      <c r="S43" s="20"/>
      <c r="T43" s="20"/>
      <c r="U43" s="20"/>
      <c r="V43" s="20"/>
      <c r="W43" s="20"/>
      <c r="X43" s="20"/>
      <c r="Y43" s="20"/>
    </row>
    <row r="44" spans="1:25" ht="16.5" customHeight="1" thickBot="1" x14ac:dyDescent="0.3">
      <c r="B44" s="183"/>
      <c r="C44" s="184"/>
      <c r="D44" s="184"/>
      <c r="E44" s="184"/>
      <c r="F44" s="166"/>
      <c r="G44" s="166"/>
      <c r="H44" s="167"/>
      <c r="K44" s="10"/>
      <c r="L44" s="10"/>
      <c r="M44" s="214"/>
      <c r="N44" s="214"/>
      <c r="O44" s="214"/>
      <c r="P44" s="7"/>
      <c r="Q44" s="7"/>
      <c r="R44" s="15"/>
      <c r="S44" s="20"/>
      <c r="T44" s="20"/>
      <c r="U44" s="20"/>
      <c r="V44" s="20"/>
      <c r="W44" s="20"/>
      <c r="X44" s="20"/>
      <c r="Y44" s="20"/>
    </row>
    <row r="45" spans="1:25" ht="18.75" customHeight="1" thickBot="1" x14ac:dyDescent="0.3">
      <c r="B45" s="156"/>
      <c r="C45" s="157"/>
      <c r="D45" s="157"/>
      <c r="E45" s="157"/>
      <c r="F45" s="168" t="str">
        <f>Calc!B14</f>
        <v>Select Year</v>
      </c>
      <c r="G45" s="168"/>
      <c r="H45" s="169"/>
      <c r="K45" s="189">
        <f>IFERROR(IF(OR(L16="Ontario"),(F45)*0.13,IF(L16="Quebec",(F45)*0.14975,IF(OR(L16="Nova Scotia",L16="New Brunswick",L16="Newfoundland and Labrador",L16="Prince Edward Island"),(F45)*0.15,IF(OR(L16="Alberta",L16="Manitoba",L16="British Columbia",L16="Saskatchewan",L16="Yukon Territory",L16="Northwest Territories",L16="Nunavut"),(F45)*0.05,0)))),"")</f>
        <v>0</v>
      </c>
      <c r="L45" s="189"/>
      <c r="M45" s="198"/>
      <c r="N45" s="198"/>
      <c r="O45" s="198"/>
      <c r="Q45" s="27"/>
      <c r="R45" s="27"/>
      <c r="S45" s="27"/>
      <c r="T45" s="27"/>
      <c r="U45" s="27"/>
      <c r="V45" s="27"/>
      <c r="W45" s="27"/>
      <c r="X45" s="27"/>
      <c r="Y45" s="27"/>
    </row>
    <row r="46" spans="1:25" ht="11.25" customHeight="1" x14ac:dyDescent="0.25">
      <c r="B46" s="28"/>
      <c r="N46" s="213"/>
      <c r="O46" s="213"/>
      <c r="P46" s="155" t="s">
        <v>72</v>
      </c>
      <c r="Q46" s="155"/>
      <c r="R46" s="155"/>
      <c r="S46" s="155"/>
      <c r="T46" s="155"/>
      <c r="U46" s="155"/>
      <c r="V46" s="155"/>
      <c r="W46" s="155"/>
      <c r="X46" s="155"/>
      <c r="Y46" s="27"/>
    </row>
    <row r="47" spans="1:25" ht="11.25" customHeight="1" x14ac:dyDescent="0.25">
      <c r="B47" s="28"/>
      <c r="P47" s="155"/>
      <c r="Q47" s="155"/>
      <c r="R47" s="155"/>
      <c r="S47" s="155"/>
      <c r="T47" s="155"/>
      <c r="U47" s="155"/>
      <c r="V47" s="155"/>
      <c r="W47" s="155"/>
      <c r="X47" s="155"/>
      <c r="Y47" s="27"/>
    </row>
    <row r="48" spans="1:25" x14ac:dyDescent="0.25">
      <c r="B48" s="29" t="s">
        <v>73</v>
      </c>
      <c r="C48" s="30"/>
      <c r="D48" s="30"/>
      <c r="H48" s="30"/>
      <c r="I48" s="30"/>
      <c r="J48" s="158">
        <f>SUM(O24,I30:J33,Q30:U33,L38:M39,F45)</f>
        <v>0</v>
      </c>
      <c r="K48" s="158"/>
      <c r="L48" s="158"/>
      <c r="P48" s="155"/>
      <c r="Q48" s="155"/>
      <c r="R48" s="155"/>
      <c r="S48" s="155"/>
      <c r="T48" s="155"/>
      <c r="U48" s="155"/>
      <c r="V48" s="155"/>
      <c r="W48" s="155"/>
      <c r="X48" s="155"/>
      <c r="Y48" s="27"/>
    </row>
    <row r="49" spans="2:25" x14ac:dyDescent="0.25">
      <c r="B49" s="30"/>
      <c r="C49" s="30"/>
      <c r="D49" s="30"/>
      <c r="E49" s="30"/>
      <c r="F49" s="30"/>
      <c r="G49" s="30"/>
      <c r="H49" s="30"/>
      <c r="I49" s="30"/>
      <c r="J49" s="26"/>
      <c r="K49" s="26"/>
      <c r="L49" s="26"/>
      <c r="P49" s="155"/>
      <c r="Q49" s="155"/>
      <c r="R49" s="155"/>
      <c r="S49" s="155"/>
      <c r="T49" s="155"/>
      <c r="U49" s="155"/>
      <c r="V49" s="155"/>
      <c r="W49" s="155"/>
      <c r="X49" s="155"/>
      <c r="Y49" s="27"/>
    </row>
    <row r="50" spans="2:25" x14ac:dyDescent="0.25">
      <c r="B50" s="31" t="s">
        <v>74</v>
      </c>
      <c r="C50" s="32"/>
      <c r="D50" s="32"/>
      <c r="E50" s="32"/>
      <c r="F50" s="32"/>
      <c r="G50" s="32"/>
      <c r="H50" s="32"/>
      <c r="I50" s="32"/>
      <c r="J50" s="159">
        <f>IFERROR(IF(OR(L16="Ontario"),(J48)*0.13,IF(L16="Nova Scotia",(J48)*0.14,IF(L16="Quebec",(J48)*0.14975,IF(OR(L16="New Brunswick",L16="Newfoundland and Labrador",L16="Prince Edward Island"),(J48)*0.15,IF(OR(L16="Alberta",L16="Manitoba",L16="British Columbia",L16="Saskatchewan",L16="Yukon Territory",L16="Northwest Territories",L16="Nunavut"),(J48)*0.05,0))))),"")</f>
        <v>0</v>
      </c>
      <c r="K50" s="159"/>
      <c r="L50" s="159"/>
      <c r="P50" s="155"/>
      <c r="Q50" s="155"/>
      <c r="R50" s="155"/>
      <c r="S50" s="155"/>
      <c r="T50" s="155"/>
      <c r="U50" s="155"/>
      <c r="V50" s="155"/>
      <c r="W50" s="155"/>
      <c r="X50" s="155"/>
      <c r="Y50" s="27"/>
    </row>
    <row r="51" spans="2:25" x14ac:dyDescent="0.25">
      <c r="B51" s="33" t="s">
        <v>75</v>
      </c>
      <c r="C51" s="34"/>
      <c r="D51" s="34"/>
      <c r="E51" s="34"/>
      <c r="F51" s="34"/>
      <c r="G51" s="34"/>
      <c r="H51" s="34"/>
      <c r="I51" s="34"/>
      <c r="J51" s="34"/>
      <c r="K51" s="34"/>
      <c r="L51" s="34"/>
      <c r="P51" s="155"/>
      <c r="Q51" s="155"/>
      <c r="R51" s="155"/>
      <c r="S51" s="155"/>
      <c r="T51" s="155"/>
      <c r="U51" s="155"/>
      <c r="V51" s="155"/>
      <c r="W51" s="155"/>
      <c r="X51" s="155"/>
      <c r="Y51" s="27"/>
    </row>
    <row r="52" spans="2:25" ht="27.6" customHeight="1" thickBot="1" x14ac:dyDescent="0.3">
      <c r="B52" s="35" t="s">
        <v>76</v>
      </c>
      <c r="C52" s="36"/>
      <c r="D52" s="36"/>
      <c r="E52" s="36"/>
      <c r="F52" s="36"/>
      <c r="G52" s="36"/>
      <c r="H52" s="36"/>
      <c r="I52" s="36"/>
      <c r="J52" s="160">
        <f>J48+J50</f>
        <v>0</v>
      </c>
      <c r="K52" s="160"/>
      <c r="L52" s="160"/>
      <c r="P52" s="155"/>
      <c r="Q52" s="155"/>
      <c r="R52" s="155"/>
      <c r="S52" s="155"/>
      <c r="T52" s="155"/>
      <c r="U52" s="155"/>
      <c r="V52" s="155"/>
      <c r="W52" s="155"/>
      <c r="X52" s="155"/>
      <c r="Y52" s="27"/>
    </row>
    <row r="53" spans="2:25" ht="15" customHeight="1" thickTop="1" x14ac:dyDescent="0.25">
      <c r="C53" s="142"/>
      <c r="D53" s="142"/>
      <c r="E53" s="142"/>
      <c r="F53" s="142"/>
      <c r="G53" s="142"/>
      <c r="H53" s="143"/>
      <c r="I53" s="142"/>
      <c r="J53" s="142"/>
      <c r="K53" s="142"/>
      <c r="L53" s="142"/>
      <c r="P53" s="154" t="s">
        <v>77</v>
      </c>
      <c r="Q53" s="154"/>
      <c r="R53" s="154"/>
      <c r="S53" s="154"/>
      <c r="T53" s="154"/>
      <c r="U53" s="154"/>
      <c r="V53" s="154"/>
      <c r="W53" s="154"/>
      <c r="X53" s="154"/>
      <c r="Y53" s="15"/>
    </row>
    <row r="54" spans="2:25" ht="15" customHeight="1" x14ac:dyDescent="0.25">
      <c r="B54" s="148"/>
      <c r="C54" s="148"/>
      <c r="D54" s="148"/>
      <c r="E54" s="148"/>
      <c r="F54" s="148"/>
      <c r="G54" s="148"/>
      <c r="H54" s="148"/>
      <c r="J54" s="149"/>
      <c r="K54" s="149"/>
      <c r="L54" s="149"/>
      <c r="M54" s="149"/>
      <c r="N54" s="149"/>
      <c r="P54" s="150" t="s">
        <v>78</v>
      </c>
      <c r="Q54" s="150"/>
      <c r="R54" s="150"/>
      <c r="S54" s="150"/>
      <c r="T54" s="150"/>
      <c r="U54" s="150"/>
      <c r="V54" s="150"/>
      <c r="W54" s="150"/>
      <c r="X54" s="150"/>
      <c r="Y54" s="38"/>
    </row>
    <row r="55" spans="2:25" ht="15" customHeight="1" x14ac:dyDescent="0.25">
      <c r="B55" s="39" t="s">
        <v>79</v>
      </c>
      <c r="J55" s="40" t="s">
        <v>80</v>
      </c>
      <c r="P55" s="150" t="s">
        <v>81</v>
      </c>
      <c r="Q55" s="150"/>
      <c r="R55" s="150"/>
      <c r="S55" s="150"/>
      <c r="T55" s="150"/>
      <c r="U55" s="150"/>
      <c r="V55" s="150"/>
      <c r="W55" s="150"/>
      <c r="X55" s="150"/>
      <c r="Y55" s="38"/>
    </row>
    <row r="56" spans="2:25" ht="15" customHeight="1" x14ac:dyDescent="0.25">
      <c r="C56" s="142"/>
      <c r="D56" s="142"/>
      <c r="E56" s="142"/>
      <c r="F56" s="142"/>
      <c r="G56" s="142"/>
      <c r="H56" s="143"/>
      <c r="I56" s="142"/>
      <c r="J56" s="142"/>
      <c r="K56" s="142"/>
      <c r="L56" s="142"/>
    </row>
    <row r="57" spans="2:25" ht="15.6" customHeight="1" x14ac:dyDescent="0.25">
      <c r="C57" s="142"/>
      <c r="D57" s="142"/>
      <c r="E57" s="142"/>
      <c r="F57" s="142"/>
      <c r="G57" s="142"/>
      <c r="H57" s="143"/>
      <c r="I57" s="142"/>
      <c r="J57" s="142"/>
      <c r="K57" s="142"/>
      <c r="L57" s="142"/>
    </row>
    <row r="58" spans="2:25" ht="15" customHeight="1" x14ac:dyDescent="0.25">
      <c r="C58" s="142"/>
      <c r="D58" s="142"/>
      <c r="E58" s="142"/>
      <c r="F58" s="142"/>
      <c r="G58" s="142"/>
      <c r="H58" s="143"/>
      <c r="I58" s="142"/>
      <c r="J58" s="142"/>
      <c r="K58" s="142"/>
      <c r="L58" s="142"/>
    </row>
    <row r="59" spans="2:25" ht="15" customHeight="1" x14ac:dyDescent="0.25"/>
    <row r="60" spans="2:25" ht="15" customHeight="1" x14ac:dyDescent="0.25"/>
    <row r="61" spans="2:25" ht="15" customHeight="1" x14ac:dyDescent="0.25"/>
    <row r="62" spans="2:25" ht="15" customHeight="1" x14ac:dyDescent="0.25"/>
    <row r="63" spans="2:25" ht="15" customHeight="1" x14ac:dyDescent="0.25"/>
    <row r="64" spans="2:25"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sheetData>
  <sheetProtection algorithmName="SHA-512" hashValue="TdgJNaXnvngR8l/kGDY5rCbMzLZWCzqlTtaB6hgAZosxTc3zIsCC1XY19cR9TTkdiQLf3cpQP1WdRLYfoMIejQ==" saltValue="ysNumYhI6RBj+jN/yVnbwA==" spinCount="100000" sheet="1" objects="1" scenarios="1"/>
  <dataConsolidate/>
  <mergeCells count="105">
    <mergeCell ref="N46:O46"/>
    <mergeCell ref="M43:O44"/>
    <mergeCell ref="G22:H23"/>
    <mergeCell ref="I22:L23"/>
    <mergeCell ref="M22:N23"/>
    <mergeCell ref="I24:L24"/>
    <mergeCell ref="O22:Q23"/>
    <mergeCell ref="M24:N24"/>
    <mergeCell ref="G24:H24"/>
    <mergeCell ref="O24:Q24"/>
    <mergeCell ref="B27:X27"/>
    <mergeCell ref="N34:P34"/>
    <mergeCell ref="K34:M34"/>
    <mergeCell ref="B42:X42"/>
    <mergeCell ref="B22:F23"/>
    <mergeCell ref="B24:F24"/>
    <mergeCell ref="Q33:U33"/>
    <mergeCell ref="Q34:U34"/>
    <mergeCell ref="F34:G34"/>
    <mergeCell ref="H34:J34"/>
    <mergeCell ref="L39:M39"/>
    <mergeCell ref="D37:G37"/>
    <mergeCell ref="D38:G38"/>
    <mergeCell ref="F33:G33"/>
    <mergeCell ref="U12:Y12"/>
    <mergeCell ref="D16:I16"/>
    <mergeCell ref="L16:O16"/>
    <mergeCell ref="V16:Y16"/>
    <mergeCell ref="Q29:U29"/>
    <mergeCell ref="Q30:U30"/>
    <mergeCell ref="Q31:U31"/>
    <mergeCell ref="Q32:U32"/>
    <mergeCell ref="D32:E32"/>
    <mergeCell ref="M3:Y3"/>
    <mergeCell ref="K45:L45"/>
    <mergeCell ref="B37:C37"/>
    <mergeCell ref="H37:I37"/>
    <mergeCell ref="J37:K37"/>
    <mergeCell ref="L37:M37"/>
    <mergeCell ref="B38:C38"/>
    <mergeCell ref="V31:W31"/>
    <mergeCell ref="V32:W32"/>
    <mergeCell ref="V33:W33"/>
    <mergeCell ref="M45:O45"/>
    <mergeCell ref="H38:I38"/>
    <mergeCell ref="J38:K38"/>
    <mergeCell ref="L38:M38"/>
    <mergeCell ref="B21:Y21"/>
    <mergeCell ref="V30:W30"/>
    <mergeCell ref="B4:Y5"/>
    <mergeCell ref="I30:J30"/>
    <mergeCell ref="I31:J31"/>
    <mergeCell ref="I32:J32"/>
    <mergeCell ref="B36:O36"/>
    <mergeCell ref="B39:C39"/>
    <mergeCell ref="H39:I39"/>
    <mergeCell ref="J39:K39"/>
    <mergeCell ref="J52:L52"/>
    <mergeCell ref="C53:G53"/>
    <mergeCell ref="H53:L53"/>
    <mergeCell ref="D30:E30"/>
    <mergeCell ref="D31:E31"/>
    <mergeCell ref="U13:Y13"/>
    <mergeCell ref="U14:Y14"/>
    <mergeCell ref="D17:I17"/>
    <mergeCell ref="L17:O17"/>
    <mergeCell ref="V17:Y17"/>
    <mergeCell ref="F43:H44"/>
    <mergeCell ref="F45:H45"/>
    <mergeCell ref="I33:J33"/>
    <mergeCell ref="F30:G30"/>
    <mergeCell ref="F31:G31"/>
    <mergeCell ref="F32:G32"/>
    <mergeCell ref="B30:C30"/>
    <mergeCell ref="B31:C31"/>
    <mergeCell ref="B32:C32"/>
    <mergeCell ref="B33:C33"/>
    <mergeCell ref="B43:E44"/>
    <mergeCell ref="U22:V23"/>
    <mergeCell ref="V24:W24"/>
    <mergeCell ref="D39:G39"/>
    <mergeCell ref="C57:G57"/>
    <mergeCell ref="H57:L57"/>
    <mergeCell ref="C58:G58"/>
    <mergeCell ref="H58:L58"/>
    <mergeCell ref="M1:Y2"/>
    <mergeCell ref="F12:K12"/>
    <mergeCell ref="F13:N13"/>
    <mergeCell ref="F14:O14"/>
    <mergeCell ref="L15:Y15"/>
    <mergeCell ref="J18:Y18"/>
    <mergeCell ref="B54:H54"/>
    <mergeCell ref="J54:N54"/>
    <mergeCell ref="P54:X54"/>
    <mergeCell ref="P55:X55"/>
    <mergeCell ref="C56:G56"/>
    <mergeCell ref="H56:L56"/>
    <mergeCell ref="D33:E33"/>
    <mergeCell ref="I29:J29"/>
    <mergeCell ref="B8:Y10"/>
    <mergeCell ref="P53:X53"/>
    <mergeCell ref="P46:X52"/>
    <mergeCell ref="B45:E45"/>
    <mergeCell ref="J48:L48"/>
    <mergeCell ref="J50:L50"/>
  </mergeCells>
  <conditionalFormatting sqref="D30:E33 N30:N33">
    <cfRule type="containsBlanks" dxfId="8" priority="9">
      <formula>LEN(TRIM(D30))=0</formula>
    </cfRule>
  </conditionalFormatting>
  <conditionalFormatting sqref="F12:F14 U12:U14 L15:L17 D16:D17 V16:V17 J18 B24 I24 D30:E33 N30:N33 B38:G39">
    <cfRule type="containsBlanks" dxfId="7" priority="11">
      <formula>LEN(TRIM(B12))=0</formula>
    </cfRule>
  </conditionalFormatting>
  <conditionalFormatting sqref="G24 M24 B45 B54 J54">
    <cfRule type="containsBlanks" dxfId="6" priority="2">
      <formula>LEN(TRIM(B24))=0</formula>
    </cfRule>
  </conditionalFormatting>
  <dataValidations count="2">
    <dataValidation type="list" allowBlank="1" showInputMessage="1" showErrorMessage="1" sqref="L16:O16" xr:uid="{48F9B4D1-1BE9-4C58-A460-8336F6865E7B}">
      <formula1>$A$2:$A$15</formula1>
    </dataValidation>
    <dataValidation type="list" allowBlank="1" showInputMessage="1" showErrorMessage="1" sqref="U12:Y12" xr:uid="{4415C0B8-7594-49E8-B9CF-8A5133626687}">
      <formula1>$Y$22:$Y$27</formula1>
    </dataValidation>
  </dataValidations>
  <pageMargins left="0.7" right="0.7" top="0.75" bottom="0.75" header="0.3" footer="0.3"/>
  <pageSetup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F514C-D560-4CE2-8FE1-2B2FFDBE5189}">
  <sheetPr codeName="Sheet2"/>
  <dimension ref="A1:M46"/>
  <sheetViews>
    <sheetView showFormulas="1" zoomScale="70" zoomScaleNormal="70" workbookViewId="0">
      <selection activeCell="C36" sqref="C36"/>
    </sheetView>
  </sheetViews>
  <sheetFormatPr defaultColWidth="9.140625" defaultRowHeight="15" x14ac:dyDescent="0.25"/>
  <cols>
    <col min="1" max="1" width="24.5703125" bestFit="1" customWidth="1"/>
    <col min="2" max="2" width="18.42578125" customWidth="1"/>
    <col min="3" max="3" width="27" bestFit="1" customWidth="1"/>
    <col min="4" max="4" width="24.85546875" customWidth="1"/>
    <col min="5" max="5" width="20.28515625" customWidth="1"/>
    <col min="6" max="6" width="23.28515625" customWidth="1"/>
    <col min="7" max="7" width="29.28515625" customWidth="1"/>
    <col min="8" max="8" width="17.42578125" bestFit="1" customWidth="1"/>
    <col min="9" max="9" width="18.85546875" customWidth="1"/>
    <col min="10" max="10" width="26" customWidth="1"/>
    <col min="11" max="11" width="16.85546875" bestFit="1" customWidth="1"/>
    <col min="12" max="12" width="15.5703125" customWidth="1"/>
  </cols>
  <sheetData>
    <row r="1" spans="1:13" ht="24" thickBot="1" x14ac:dyDescent="0.4">
      <c r="A1" s="233" t="s">
        <v>82</v>
      </c>
      <c r="B1" s="233"/>
      <c r="C1" s="233"/>
      <c r="D1" s="233"/>
      <c r="E1" s="233"/>
      <c r="F1" s="233"/>
      <c r="G1" s="233"/>
      <c r="H1" s="233"/>
      <c r="I1" s="233"/>
      <c r="J1" s="233"/>
      <c r="K1" s="233"/>
      <c r="L1" s="233"/>
      <c r="M1" s="233"/>
    </row>
    <row r="2" spans="1:13" x14ac:dyDescent="0.25">
      <c r="A2" s="60" t="s">
        <v>83</v>
      </c>
      <c r="B2" s="115">
        <v>2022</v>
      </c>
      <c r="C2" s="115" t="s">
        <v>84</v>
      </c>
      <c r="D2" s="42">
        <v>2023</v>
      </c>
      <c r="E2" s="111" t="s">
        <v>85</v>
      </c>
      <c r="F2" s="43" t="s">
        <v>86</v>
      </c>
      <c r="G2" s="44">
        <v>2024</v>
      </c>
      <c r="H2" s="113" t="s">
        <v>85</v>
      </c>
      <c r="I2" s="45" t="s">
        <v>86</v>
      </c>
      <c r="J2" s="46">
        <v>2025</v>
      </c>
      <c r="K2" s="119" t="s">
        <v>85</v>
      </c>
      <c r="L2" s="47" t="s">
        <v>86</v>
      </c>
    </row>
    <row r="3" spans="1:13" x14ac:dyDescent="0.25">
      <c r="A3" s="61" t="s">
        <v>87</v>
      </c>
      <c r="B3" s="116">
        <f>EN!B24*0.064</f>
        <v>0</v>
      </c>
      <c r="C3" s="116">
        <f>IF(B3=0,0,IF(B3&lt;40,40,B3))</f>
        <v>0</v>
      </c>
      <c r="D3" s="120">
        <f>EN!B24*0.087</f>
        <v>0</v>
      </c>
      <c r="E3" s="121">
        <f>IF(D3&lt;(EN!G24*40),(EN!G24*40),D3)</f>
        <v>0</v>
      </c>
      <c r="F3" s="122">
        <f>IF((D3+D4)&lt;60,60,(D3+D4))</f>
        <v>60</v>
      </c>
      <c r="G3" s="120">
        <f>EN!B24*0.087</f>
        <v>0</v>
      </c>
      <c r="H3" s="121">
        <f>IF(G3&lt;(EN!G24*40),(EN!G24*40),G3)</f>
        <v>0</v>
      </c>
      <c r="I3" s="122">
        <f>IF((G3+G4)&lt;60,60,(G3+G4))</f>
        <v>60</v>
      </c>
      <c r="J3" s="120">
        <f>EN!B24*0.087</f>
        <v>0</v>
      </c>
      <c r="K3" s="121">
        <f>IF(J3&lt;(EN!G24*40),(EN!G24*40),J3)</f>
        <v>0</v>
      </c>
      <c r="L3" s="122">
        <f>IF((J3+J4)&lt;60,60,(J3+J4))</f>
        <v>60</v>
      </c>
      <c r="M3" s="61"/>
    </row>
    <row r="4" spans="1:13" x14ac:dyDescent="0.25">
      <c r="A4" s="61" t="s">
        <v>88</v>
      </c>
      <c r="B4" s="116">
        <f>EN!I24*0.016</f>
        <v>0</v>
      </c>
      <c r="C4" s="116">
        <f>IF(B4=0,0,IF(B4&lt;20,20,B4))</f>
        <v>0</v>
      </c>
      <c r="D4" s="120">
        <f>EN!I24*0.022</f>
        <v>0</v>
      </c>
      <c r="E4" s="121">
        <f>IF(D4&lt;(EN!M24*20),(EN!M24*20),D4)</f>
        <v>0</v>
      </c>
      <c r="F4" s="129"/>
      <c r="G4" s="120">
        <f>EN!I24*0.022</f>
        <v>0</v>
      </c>
      <c r="H4" s="131">
        <f>IF(G4&lt;(EN!M24*20),(EN!M24*20),G4)</f>
        <v>0</v>
      </c>
      <c r="I4" s="130"/>
      <c r="J4" s="120">
        <f>EN!I24*0.022</f>
        <v>0</v>
      </c>
      <c r="K4" s="123">
        <f>IF(J4&lt;(EN!M24*20),(EN!M24*20),J4)</f>
        <v>0</v>
      </c>
      <c r="L4" s="130"/>
      <c r="M4" s="61"/>
    </row>
    <row r="5" spans="1:13" x14ac:dyDescent="0.25">
      <c r="A5" s="61"/>
      <c r="B5" s="61"/>
      <c r="C5" s="61"/>
      <c r="D5" s="124" t="s">
        <v>89</v>
      </c>
      <c r="E5" t="str">
        <f>IF((EN!G24+EN!M24)&lt;2, "Per Event", "Annual")</f>
        <v>Per Event</v>
      </c>
      <c r="F5" s="125"/>
      <c r="G5" s="124" t="s">
        <v>89</v>
      </c>
      <c r="H5" t="str">
        <f>IF((EN!G24+EN!M24)&lt;2, "Per Event", "Annual")</f>
        <v>Per Event</v>
      </c>
      <c r="I5" s="125"/>
      <c r="J5" s="124" t="s">
        <v>89</v>
      </c>
      <c r="K5" t="str">
        <f>IF((EN!G24+EN!M24)&lt;2, "Per Event", "Annual")</f>
        <v>Per Event</v>
      </c>
      <c r="L5" s="125"/>
      <c r="M5" s="61"/>
    </row>
    <row r="6" spans="1:13" x14ac:dyDescent="0.25">
      <c r="A6" s="69" t="s">
        <v>90</v>
      </c>
      <c r="B6" s="64" t="str">
        <f>IF(OR(EN!U12=2026, EN!U12=2027, EN!U12=2028, EN!U12=2029, EN!U12=2030),IF(EN!U12=2026, C3,IF(EN!U12=2027, E6,IF(EN!U12=2028, H6,IF(EN!U12=2029, K6, 0)))), "Select Year")</f>
        <v>Select Year</v>
      </c>
      <c r="C6" s="61"/>
      <c r="D6" s="124" t="s">
        <v>91</v>
      </c>
      <c r="E6" s="121">
        <f>IF(E5="Per Event", (E3+E4), (F3))</f>
        <v>0</v>
      </c>
      <c r="F6" s="125"/>
      <c r="G6" s="124" t="s">
        <v>92</v>
      </c>
      <c r="H6" s="121">
        <f>IF(H5="Per Event", (H3+H4), (I3))</f>
        <v>0</v>
      </c>
      <c r="I6" s="125"/>
      <c r="J6" s="124" t="s">
        <v>92</v>
      </c>
      <c r="K6" s="121">
        <f>IF(K5="Per Event", (K3+K4), (L3))</f>
        <v>0</v>
      </c>
      <c r="L6" s="125"/>
      <c r="M6" s="61"/>
    </row>
    <row r="7" spans="1:13" ht="15.75" thickBot="1" x14ac:dyDescent="0.3">
      <c r="A7" s="106" t="s">
        <v>93</v>
      </c>
      <c r="B7" s="107" t="str">
        <f>IF(OR(EN!U12=2022, EN!U12=2023, EN!U12=2024, EN!U12=2025),IF(EN!U12=2022, C4,IF(EN!U12=2023, E6,IF(EN!U12=2024, H6,IF(EN!U12=2025, K6, 0)))), "Select Year")</f>
        <v>Select Year</v>
      </c>
      <c r="C7" s="61"/>
      <c r="D7" s="126"/>
      <c r="E7" s="127"/>
      <c r="F7" s="128"/>
      <c r="G7" s="126"/>
      <c r="H7" s="127"/>
      <c r="I7" s="128"/>
      <c r="J7" s="126"/>
      <c r="K7" s="127"/>
      <c r="L7" s="128"/>
      <c r="M7" s="61"/>
    </row>
    <row r="8" spans="1:13" x14ac:dyDescent="0.25">
      <c r="B8" s="48"/>
    </row>
    <row r="9" spans="1:13" x14ac:dyDescent="0.25">
      <c r="A9" s="65" t="s">
        <v>94</v>
      </c>
      <c r="B9" s="66" t="s">
        <v>95</v>
      </c>
      <c r="C9" s="67"/>
      <c r="D9" s="101" t="s">
        <v>96</v>
      </c>
      <c r="E9" s="101" t="s">
        <v>97</v>
      </c>
      <c r="F9" s="101"/>
      <c r="G9" s="67"/>
      <c r="H9" s="67"/>
      <c r="I9" s="67"/>
      <c r="J9" s="67"/>
      <c r="K9" s="67"/>
      <c r="L9" s="67"/>
      <c r="M9" s="67"/>
    </row>
    <row r="10" spans="1:13" x14ac:dyDescent="0.25">
      <c r="A10" s="67" t="s">
        <v>98</v>
      </c>
      <c r="B10" s="102">
        <f>EN!M45*0.003761</f>
        <v>0</v>
      </c>
      <c r="C10" s="67">
        <f>IF(EN!B45=0,0,IF(EN!B45&gt;3,62.82,(EN!B45*20.94)))</f>
        <v>0</v>
      </c>
      <c r="D10" s="102" t="e">
        <f>EN!#REF!*0.003761</f>
        <v>#REF!</v>
      </c>
      <c r="E10" s="102" t="e">
        <f>EN!#REF!*0.003761</f>
        <v>#REF!</v>
      </c>
      <c r="F10" s="102"/>
      <c r="G10" s="67"/>
      <c r="H10" s="67"/>
      <c r="I10" s="67"/>
      <c r="J10" s="67"/>
      <c r="K10" s="67"/>
      <c r="L10" s="67"/>
      <c r="M10" s="67"/>
    </row>
    <row r="11" spans="1:13" x14ac:dyDescent="0.25">
      <c r="A11" s="67" t="s">
        <v>99</v>
      </c>
      <c r="B11" s="101">
        <f>IF(B10&lt;15,(15*EN!B45),(B10*EN!B45))</f>
        <v>0</v>
      </c>
      <c r="C11" s="67"/>
      <c r="D11" s="101" t="e">
        <f>IF(D10&lt;15,(15*EN!#REF!),(D10*EN!#REF!))</f>
        <v>#REF!</v>
      </c>
      <c r="E11" s="101" t="e">
        <f>IF(E10&lt;15,(15*EN!#REF!),(E10*EN!#REF!))</f>
        <v>#REF!</v>
      </c>
      <c r="F11" s="101"/>
      <c r="G11" s="67"/>
      <c r="H11" s="67"/>
      <c r="I11" s="67"/>
      <c r="J11" s="67"/>
      <c r="K11" s="67"/>
      <c r="L11" s="67"/>
      <c r="M11" s="67"/>
    </row>
    <row r="12" spans="1:13" x14ac:dyDescent="0.25">
      <c r="A12" s="67" t="s">
        <v>100</v>
      </c>
      <c r="B12" s="102">
        <f>IF(B11&lt;60, 60,B11)</f>
        <v>60</v>
      </c>
      <c r="C12" s="67"/>
      <c r="D12" s="102" t="e">
        <f>IF(D11&lt;60, 60,D11)</f>
        <v>#REF!</v>
      </c>
      <c r="E12" s="102" t="e">
        <f>IF(E11&lt;60, 60,E11)</f>
        <v>#REF!</v>
      </c>
      <c r="F12" s="102"/>
      <c r="G12" s="67"/>
      <c r="H12" s="67"/>
      <c r="I12" s="67"/>
      <c r="J12" s="67"/>
      <c r="K12" s="67"/>
      <c r="L12" s="67"/>
      <c r="M12" s="67"/>
    </row>
    <row r="13" spans="1:13" x14ac:dyDescent="0.25">
      <c r="A13" s="67" t="s">
        <v>101</v>
      </c>
      <c r="B13" s="102" t="str">
        <f>IF(EN!B45=1, B11, IF(EN!B45&gt;1, B12, ""))</f>
        <v/>
      </c>
      <c r="C13" s="67"/>
      <c r="D13" s="102" t="e">
        <f>IF(EN!#REF!=1, D11, IF(EN!#REF!&gt;1, D12, ""))</f>
        <v>#REF!</v>
      </c>
      <c r="E13" s="102" t="e">
        <f>IF(EN!#REF!=1, E11, IF(EN!#REF!&gt;1, E12, ""))</f>
        <v>#REF!</v>
      </c>
      <c r="F13" s="102"/>
      <c r="G13" s="67"/>
      <c r="H13" s="67"/>
      <c r="I13" s="67"/>
      <c r="J13" s="67"/>
      <c r="K13" s="67"/>
      <c r="L13" s="67"/>
      <c r="M13" s="67"/>
    </row>
    <row r="14" spans="1:13" x14ac:dyDescent="0.25">
      <c r="A14" s="68" t="s">
        <v>102</v>
      </c>
      <c r="B14" s="66" t="str">
        <f>IF(EN!U12="","Select Year",C10)</f>
        <v>Select Year</v>
      </c>
      <c r="C14" s="67"/>
      <c r="D14" s="102" t="str">
        <f>IF(OR(EN!U12=2022, EN!U12=2023, EN!U12=2024, EN!U12=2025),D13, "Select Year")</f>
        <v>Select Year</v>
      </c>
      <c r="E14" s="102" t="str">
        <f>IF(OR(EN!U12=2022, EN!U12=2023, EN!U12=2024, EN!U12=2025),E13, "Select Year")</f>
        <v>Select Year</v>
      </c>
      <c r="F14" s="102"/>
      <c r="G14" s="67"/>
      <c r="H14" s="67"/>
      <c r="I14" s="67"/>
      <c r="J14" s="67"/>
      <c r="K14" s="67"/>
      <c r="L14" s="67"/>
      <c r="M14" s="67"/>
    </row>
    <row r="15" spans="1:13" x14ac:dyDescent="0.25">
      <c r="A15" s="67"/>
      <c r="B15" s="66"/>
      <c r="C15" s="67"/>
      <c r="D15" s="67"/>
      <c r="E15" s="67"/>
      <c r="F15" s="67"/>
      <c r="G15" s="67"/>
      <c r="H15" s="67"/>
      <c r="I15" s="67"/>
      <c r="J15" s="67"/>
      <c r="K15" s="67"/>
      <c r="L15" s="67"/>
      <c r="M15" s="67"/>
    </row>
    <row r="16" spans="1:13" x14ac:dyDescent="0.25">
      <c r="B16" s="48"/>
    </row>
    <row r="17" spans="1:13" x14ac:dyDescent="0.25">
      <c r="A17" s="87" t="s">
        <v>103</v>
      </c>
      <c r="B17" s="88"/>
      <c r="H17">
        <f>IF(D3&lt;(EN!G24*40),(EN!G24*40),D3)</f>
        <v>0</v>
      </c>
    </row>
    <row r="18" spans="1:13" x14ac:dyDescent="0.25">
      <c r="A18" s="88" t="s">
        <v>104</v>
      </c>
      <c r="B18" s="88" t="str">
        <f>IF(EN!H38="","",IF(EN!H38&lt;5001,19.89,IF(EN!H38&lt;7001,35.6,IF(EN!H38&lt;10001,50.26,IF(EN!H38&lt;15001,80.62,IF(EN!H38&lt;20001,105.75,IF(EN!H38&lt;30001,151.82,IF(EN!H38&lt;40001,212.54,IF(EN!H38&lt;50001,273.27,IF(EN!H38&lt;75001,379.01,IF(EN!H38&lt;100001,530.83,IF(EN!H38&lt;150001,758.03,IF(EN!H38&lt;200001,1061.66,IF(EN!H38&gt;200000,1516.06,0))))))))))))))</f>
        <v/>
      </c>
      <c r="H18">
        <f>IF(D4&lt;(EN!M24*20),(EN!M24*20),D4)</f>
        <v>0</v>
      </c>
    </row>
    <row r="19" spans="1:13" x14ac:dyDescent="0.25">
      <c r="A19" s="88" t="s">
        <v>104</v>
      </c>
      <c r="B19" s="88" t="str">
        <f>IF(EN!H39="","",
IF(EN!H39&lt;5001,19.89,
IF(EN!H39&lt;7001,35.6,
IF(EN!H39&lt;10001,50.26,
IF(EN!H39&lt;15001,80.62,
IF(EN!H39&lt;20001,105.75,
IF(EN!H39&lt;30001,151.82,
IF(EN!H39&lt;40001,212.54,
IF(EN!H39&lt;50001,273.27,
IF(EN!H39&lt;75001,379.01,
IF(EN!H39&lt;100001,530.83,
IF(EN!H39&lt;150001,758.03,
IF(EN!H39&lt;200001,1061.66,
IF(EN!H39&gt;200000,1516.06,0))))))))))))))</f>
        <v/>
      </c>
    </row>
    <row r="20" spans="1:13" x14ac:dyDescent="0.25">
      <c r="A20" s="89" t="s">
        <v>102</v>
      </c>
      <c r="B20" s="90" t="str">
        <f>IF(EN!U12="","Select Year",B18)</f>
        <v>Select Year</v>
      </c>
    </row>
    <row r="21" spans="1:13" x14ac:dyDescent="0.25">
      <c r="A21" s="89" t="s">
        <v>102</v>
      </c>
      <c r="B21" s="90" t="str">
        <f>IF(EN!U12="","Select Year",B19)</f>
        <v>Select Year</v>
      </c>
    </row>
    <row r="22" spans="1:13" x14ac:dyDescent="0.25">
      <c r="B22" s="48"/>
    </row>
    <row r="23" spans="1:13" x14ac:dyDescent="0.25">
      <c r="B23" s="48"/>
    </row>
    <row r="25" spans="1:13" ht="24" thickBot="1" x14ac:dyDescent="0.4">
      <c r="A25" s="233" t="s">
        <v>105</v>
      </c>
      <c r="B25" s="233"/>
      <c r="C25" s="233"/>
      <c r="D25" s="233"/>
      <c r="E25" s="233"/>
      <c r="F25" s="233"/>
      <c r="G25" s="233"/>
      <c r="H25" s="233"/>
      <c r="I25" s="233"/>
      <c r="J25" s="233"/>
      <c r="K25" s="233"/>
      <c r="L25" s="233"/>
      <c r="M25" s="233"/>
    </row>
    <row r="26" spans="1:13" x14ac:dyDescent="0.25">
      <c r="A26" s="60" t="s">
        <v>83</v>
      </c>
      <c r="B26" s="115">
        <v>2022</v>
      </c>
      <c r="C26" s="115" t="s">
        <v>84</v>
      </c>
      <c r="D26" s="42">
        <v>2023</v>
      </c>
      <c r="E26" s="111" t="s">
        <v>84</v>
      </c>
      <c r="F26" s="43" t="s">
        <v>86</v>
      </c>
      <c r="G26" s="44">
        <v>2024</v>
      </c>
      <c r="H26" s="113" t="s">
        <v>84</v>
      </c>
      <c r="I26" s="45" t="s">
        <v>86</v>
      </c>
      <c r="J26" s="46">
        <v>2025</v>
      </c>
      <c r="K26" s="119" t="s">
        <v>84</v>
      </c>
      <c r="L26" s="47" t="s">
        <v>86</v>
      </c>
    </row>
    <row r="27" spans="1:13" x14ac:dyDescent="0.25">
      <c r="A27" s="61" t="s">
        <v>87</v>
      </c>
      <c r="B27" s="116">
        <f>FR!B28*0.064</f>
        <v>0</v>
      </c>
      <c r="C27" s="116" t="str">
        <f>IF(B27=0,"",IF(B27&lt;40,40,B27))</f>
        <v/>
      </c>
      <c r="D27" s="62">
        <f>FR!B28*0.087</f>
        <v>0</v>
      </c>
      <c r="E27" s="112">
        <f>IF(D27&lt;(FR!G28*40),(FR!G28*40),D27)</f>
        <v>0</v>
      </c>
      <c r="F27" s="63">
        <f>IF((D27+D28)&lt;60,60,(D27+D28))</f>
        <v>60</v>
      </c>
      <c r="G27" s="62">
        <f>FR!B28*0.087</f>
        <v>0</v>
      </c>
      <c r="H27" s="112">
        <f>IF(G27&lt;(FR!G28*40),(FR!G28*40),G27)</f>
        <v>0</v>
      </c>
      <c r="I27" s="63">
        <f>IF((G27+G28)&lt;60,60,(G27+G28))</f>
        <v>60</v>
      </c>
      <c r="J27" s="62">
        <f>FR!B28*0.087</f>
        <v>0</v>
      </c>
      <c r="K27" s="112">
        <f>IF(J27&lt;(FR!G28*40),(FR!G28*40),J27)</f>
        <v>0</v>
      </c>
      <c r="L27" s="63">
        <f>IF((J27+J28)&lt;60,60,(J27+J28))</f>
        <v>60</v>
      </c>
      <c r="M27" s="61"/>
    </row>
    <row r="28" spans="1:13" x14ac:dyDescent="0.25">
      <c r="A28" s="61" t="s">
        <v>88</v>
      </c>
      <c r="B28" s="116">
        <f>FR!H28*0.016</f>
        <v>0</v>
      </c>
      <c r="C28" s="116" t="str">
        <f>IF(B28=0,"",IF(B28&lt;20,20,B28))</f>
        <v/>
      </c>
      <c r="D28" s="62">
        <f>FR!H28*0.022</f>
        <v>0</v>
      </c>
      <c r="E28" s="112">
        <f>IF(D28&lt;(FR!L28*20),(FR!L28*20),D28)</f>
        <v>0</v>
      </c>
      <c r="F28" s="129"/>
      <c r="G28" s="62">
        <f>FR!H28*0.022</f>
        <v>0</v>
      </c>
      <c r="H28" s="114">
        <f>IF(G28&lt;(FR!L28*20),(FR!L28*20),G28)</f>
        <v>0</v>
      </c>
      <c r="I28" s="130"/>
      <c r="J28" s="62">
        <f>FR!H28*0.022</f>
        <v>0</v>
      </c>
      <c r="K28" s="114">
        <f>IF(J28&lt;(FR!L28*20),(FR!L28*20),J28)</f>
        <v>0</v>
      </c>
      <c r="L28" s="130"/>
      <c r="M28" s="61"/>
    </row>
    <row r="29" spans="1:13" x14ac:dyDescent="0.25">
      <c r="A29" s="61"/>
      <c r="B29" s="61"/>
      <c r="C29" s="61"/>
      <c r="D29" s="117" t="s">
        <v>106</v>
      </c>
      <c r="E29" s="61" t="str">
        <f>IF((FR!G28+FR!L28)&lt;2, "Per Event", "Annual")</f>
        <v>Per Event</v>
      </c>
      <c r="F29" s="118"/>
      <c r="G29" s="117" t="s">
        <v>106</v>
      </c>
      <c r="H29" s="61" t="str">
        <f>IF((FR!G28+FR!L28)&lt;2, "Per Event", "Annual")</f>
        <v>Per Event</v>
      </c>
      <c r="I29" s="118"/>
      <c r="J29" s="117" t="s">
        <v>106</v>
      </c>
      <c r="K29" s="61" t="str">
        <f>IF((FR!G28+FR!L28)&lt;2, "Per Event", "Annual")</f>
        <v>Per Event</v>
      </c>
      <c r="L29" s="118"/>
      <c r="M29" s="61"/>
    </row>
    <row r="30" spans="1:13" x14ac:dyDescent="0.25">
      <c r="A30" s="69" t="s">
        <v>90</v>
      </c>
      <c r="B30" s="112" t="str">
        <f>IF(OR(FR!U15=2022, FR!U15=2023, FR!U15=2024, FR!U15=2025),IF(FR!U15=2022, C27,IF(FR!U15=2023, E30,IF(FR!U15=2024, H30,IF(FR!U15=2025, K30, 0)))), "Sélectionner Année")</f>
        <v>Sélectionner Année</v>
      </c>
      <c r="C30" s="61"/>
      <c r="D30" s="117" t="s">
        <v>91</v>
      </c>
      <c r="E30" s="61">
        <f>IF(E29="Per Event", (E27+E28), (F27))</f>
        <v>0</v>
      </c>
      <c r="F30" s="118"/>
      <c r="G30" s="117" t="s">
        <v>91</v>
      </c>
      <c r="H30" s="61">
        <f>IF(H29="Per Event", (H27+H28), (I27))</f>
        <v>0</v>
      </c>
      <c r="I30" s="118"/>
      <c r="J30" s="117" t="s">
        <v>91</v>
      </c>
      <c r="K30" s="61">
        <f>IF(K29="Per Event", (K27+K28), (L27))</f>
        <v>0</v>
      </c>
      <c r="L30" s="118"/>
      <c r="M30" s="61"/>
    </row>
    <row r="31" spans="1:13" s="103" customFormat="1" ht="15.75" thickBot="1" x14ac:dyDescent="0.3">
      <c r="A31" s="106" t="s">
        <v>93</v>
      </c>
      <c r="B31" s="116" t="str">
        <f>IF(OR(FR!U15=2022, FR!U15=2023, FR!U15=2024, FR!U15=2025),IF(FR!U15=2022, C28,IF(FR!U15=2023, E28,IF(FR!U15=2024, H28,IF(FR!U15=2025, K28, 0)))), "Sélectionner Année")</f>
        <v>Sélectionner Année</v>
      </c>
      <c r="C31" s="133"/>
      <c r="D31" s="134"/>
      <c r="E31" s="135"/>
      <c r="F31" s="136"/>
      <c r="G31" s="134"/>
      <c r="H31" s="135"/>
      <c r="I31" s="136"/>
      <c r="J31" s="134"/>
      <c r="K31" s="135"/>
      <c r="L31" s="136"/>
      <c r="M31" s="133"/>
    </row>
    <row r="34" spans="1:7" x14ac:dyDescent="0.25">
      <c r="A34" s="65" t="s">
        <v>94</v>
      </c>
      <c r="B34" s="66" t="s">
        <v>95</v>
      </c>
      <c r="C34" s="67"/>
      <c r="D34" s="101" t="s">
        <v>96</v>
      </c>
      <c r="E34" s="103"/>
      <c r="F34" s="103"/>
      <c r="G34" s="103" t="s">
        <v>97</v>
      </c>
    </row>
    <row r="35" spans="1:7" x14ac:dyDescent="0.25">
      <c r="A35" s="67" t="s">
        <v>98</v>
      </c>
      <c r="B35" s="102">
        <f>FR!S50*0.003761</f>
        <v>0</v>
      </c>
      <c r="C35" s="67">
        <f>IF(FR!B50=0,0,IF(FR!B50&lt;3, (FR!B50*20.94), 62.82))</f>
        <v>0</v>
      </c>
      <c r="D35" s="102" t="e">
        <f>FR!#REF!*0.003761</f>
        <v>#REF!</v>
      </c>
      <c r="E35" s="103"/>
      <c r="F35" s="103"/>
      <c r="G35" s="102" t="e">
        <f>FR!#REF!*0.003761</f>
        <v>#REF!</v>
      </c>
    </row>
    <row r="36" spans="1:7" x14ac:dyDescent="0.25">
      <c r="A36" s="67" t="s">
        <v>99</v>
      </c>
      <c r="B36" s="101">
        <f>IF(B35&lt;15,(15*FR!B50),(B35*FR!B50))</f>
        <v>0</v>
      </c>
      <c r="C36" s="67"/>
      <c r="D36" s="101" t="e">
        <f>IF(D35&lt;15,(15*FR!#REF!),(D35*FR!#REF!))</f>
        <v>#REF!</v>
      </c>
      <c r="E36" s="103"/>
      <c r="F36" s="103"/>
      <c r="G36" s="101" t="e">
        <f>IF(G35&lt;15,(15*FR!#REF!),(G35*FR!#REF!))</f>
        <v>#REF!</v>
      </c>
    </row>
    <row r="37" spans="1:7" x14ac:dyDescent="0.25">
      <c r="A37" s="67" t="s">
        <v>100</v>
      </c>
      <c r="B37" s="102">
        <f>IF(B36&lt;60, 60,B36)</f>
        <v>60</v>
      </c>
      <c r="C37" s="67"/>
      <c r="D37" s="102" t="e">
        <f>IF(D36&lt;60, 60,D36)</f>
        <v>#REF!</v>
      </c>
      <c r="E37" s="103"/>
      <c r="F37" s="103"/>
      <c r="G37" s="102" t="e">
        <f>IF(G36&lt;60, 60,G36)</f>
        <v>#REF!</v>
      </c>
    </row>
    <row r="38" spans="1:7" x14ac:dyDescent="0.25">
      <c r="A38" s="67" t="s">
        <v>101</v>
      </c>
      <c r="B38" s="102" t="str">
        <f>IF(FR!B50=1, B36, IF(FR!B50&gt;1, B37, ""))</f>
        <v/>
      </c>
      <c r="C38" s="67"/>
      <c r="D38" s="102" t="e">
        <f>IF(FR!#REF!=1, D36, IF(FR!#REF!&gt;1, D37, ""))</f>
        <v>#REF!</v>
      </c>
      <c r="E38" s="103"/>
      <c r="F38" s="103"/>
      <c r="G38" s="102" t="e">
        <f>IF(FR!#REF!=1, G36, IF(FR!#REF!&gt;1, G37, ""))</f>
        <v>#REF!</v>
      </c>
    </row>
    <row r="39" spans="1:7" x14ac:dyDescent="0.25">
      <c r="A39" s="68" t="s">
        <v>102</v>
      </c>
      <c r="B39" s="66" t="str">
        <f>IF(FR!U15="","Séléctionner Année",C35)</f>
        <v>Séléctionner Année</v>
      </c>
      <c r="C39" s="67"/>
      <c r="D39" s="102" t="str">
        <f>IF(OR(FR!U15=2022, FR!U15=2023,FR!U15=2024, FR!U15=2025),D38, "Séléctionner Année")</f>
        <v>Séléctionner Année</v>
      </c>
      <c r="E39" s="103"/>
      <c r="F39" s="103"/>
      <c r="G39" s="102" t="str">
        <f>IF(OR(FR!U15=2022,FR!U15=2023,FR!U15=2024, FR!U15=2025),G38, "Séléctionner Année")</f>
        <v>Séléctionner Année</v>
      </c>
    </row>
    <row r="40" spans="1:7" x14ac:dyDescent="0.25">
      <c r="A40" s="67"/>
      <c r="B40" s="66"/>
      <c r="C40" s="67"/>
      <c r="D40" s="101"/>
      <c r="E40" s="103"/>
      <c r="F40" s="103"/>
      <c r="G40" s="103"/>
    </row>
    <row r="42" spans="1:7" x14ac:dyDescent="0.25">
      <c r="A42" s="87" t="s">
        <v>103</v>
      </c>
      <c r="B42" s="88"/>
    </row>
    <row r="43" spans="1:7" x14ac:dyDescent="0.25">
      <c r="A43" s="88" t="s">
        <v>104</v>
      </c>
      <c r="B43" s="88" t="str">
        <f>IF(FR!D43="","",IF(FR!H43&lt;5001,19.89,IF(FR!H43&lt;7001,35.6,IF(FR!H43&lt;10001,50.26,IF(FR!H43&lt;15001,80.62,IF(FR!H43&lt;20001,105.75,IF(FR!H43&lt;30001,151.82,IF(FR!H43&lt;40001,212.54,IF(FR!H43&lt;50001,273.27,IF(FR!H43&lt;75001,379.01,IF(FR!H43&lt;100001,530.83,IF(FR!H43&lt;150001,758.03,IF(FR!H43&lt;200001,1061.66,IF(FR!H43&gt;200000,1516.06,0))))))))))))))</f>
        <v/>
      </c>
    </row>
    <row r="44" spans="1:7" x14ac:dyDescent="0.25">
      <c r="A44" s="88" t="s">
        <v>104</v>
      </c>
      <c r="B44" s="88" t="str">
        <f>IF(FR!D44="","",IF(FR!H44&lt;5001,19.89,IF(FR!H44&lt;7001,35.6,IF(FR!H44&lt;10001,50.26,IF(FR!H44&lt;15001,80.62,IF(FR!H44&lt;20001,105.75,IF(FR!H44&lt;30001,151.82,IF(FR!H44&lt;40001,212.54,IF(FR!H44&lt;50001,273.27,IF(FR!H44&lt;75001,379.01,IF(FR!H44&lt;100001,530.83,IF(FR!H44&lt;150001,758.03,IF(FR!H44&lt;200001,1061.66,IF(FR!H44&gt;200000,1516.06,0))))))))))))))</f>
        <v/>
      </c>
    </row>
    <row r="45" spans="1:7" x14ac:dyDescent="0.25">
      <c r="A45" s="89" t="s">
        <v>102</v>
      </c>
      <c r="B45" s="90" t="str">
        <f>IF(FR!U15="","Séléctionner Année",B43)</f>
        <v>Séléctionner Année</v>
      </c>
    </row>
    <row r="46" spans="1:7" x14ac:dyDescent="0.25">
      <c r="A46" s="89" t="s">
        <v>102</v>
      </c>
      <c r="B46" s="90" t="str">
        <f>IF(FR!U15="","Séléctionner Année",B44)</f>
        <v>Séléctionner Année</v>
      </c>
    </row>
  </sheetData>
  <mergeCells count="2">
    <mergeCell ref="A1:M1"/>
    <mergeCell ref="A25:M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C3CD4-62B2-4EB0-A599-6A63D5921F1C}">
  <sheetPr codeName="Sheet3"/>
  <dimension ref="A1:AN82"/>
  <sheetViews>
    <sheetView showGridLines="0" tabSelected="1" showWhiteSpace="0" view="pageLayout" zoomScale="120" zoomScaleNormal="110" zoomScalePageLayoutView="120" workbookViewId="0">
      <selection activeCell="U15" sqref="U15:Y15"/>
    </sheetView>
  </sheetViews>
  <sheetFormatPr defaultColWidth="9.140625" defaultRowHeight="15" x14ac:dyDescent="0.25"/>
  <cols>
    <col min="1" max="1" width="3.42578125" style="2" customWidth="1"/>
    <col min="2" max="2" width="3.140625" style="2" customWidth="1"/>
    <col min="3" max="3" width="10" style="2" customWidth="1"/>
    <col min="4" max="4" width="1.28515625" style="2" customWidth="1"/>
    <col min="5" max="5" width="5.42578125" style="2" customWidth="1"/>
    <col min="6" max="6" width="4" style="2" customWidth="1"/>
    <col min="7" max="7" width="14.28515625" style="2" customWidth="1"/>
    <col min="8" max="8" width="5.5703125" style="2" customWidth="1"/>
    <col min="9" max="9" width="6" style="2" customWidth="1"/>
    <col min="10" max="10" width="7.28515625" style="2" customWidth="1"/>
    <col min="11" max="11" width="4.5703125" style="2" customWidth="1"/>
    <col min="12" max="12" width="5.85546875" style="2" customWidth="1"/>
    <col min="13" max="13" width="6.7109375" style="2" customWidth="1"/>
    <col min="14" max="14" width="6.28515625" style="2" customWidth="1"/>
    <col min="15" max="16" width="5.7109375" style="2" customWidth="1"/>
    <col min="17" max="17" width="2.85546875" style="2" customWidth="1"/>
    <col min="18" max="18" width="1.28515625" style="2" customWidth="1"/>
    <col min="19" max="19" width="4" style="2" customWidth="1"/>
    <col min="20" max="20" width="1" style="2" customWidth="1"/>
    <col min="21" max="21" width="5.5703125" style="2" customWidth="1"/>
    <col min="22" max="22" width="4" style="2" customWidth="1"/>
    <col min="23" max="23" width="2.5703125" style="2" customWidth="1"/>
    <col min="24" max="24" width="7.85546875" style="2" customWidth="1"/>
    <col min="25" max="25" width="3.7109375" style="2" customWidth="1"/>
    <col min="26" max="26" width="5.28515625" style="2" customWidth="1"/>
    <col min="27" max="16384" width="9.140625" style="2"/>
  </cols>
  <sheetData>
    <row r="1" spans="1:31" ht="23.45" customHeight="1" x14ac:dyDescent="0.25">
      <c r="A1" s="1"/>
      <c r="K1" s="250" t="s">
        <v>107</v>
      </c>
      <c r="L1" s="250"/>
      <c r="M1" s="250"/>
      <c r="N1" s="250"/>
      <c r="O1" s="250"/>
      <c r="P1" s="250"/>
      <c r="Q1" s="250"/>
      <c r="R1" s="250"/>
      <c r="S1" s="250"/>
      <c r="T1" s="250"/>
      <c r="U1" s="250"/>
      <c r="V1" s="250"/>
      <c r="W1" s="250"/>
      <c r="X1" s="250"/>
      <c r="Y1" s="250"/>
      <c r="Z1" s="3"/>
      <c r="AA1" s="3"/>
      <c r="AB1" s="3"/>
      <c r="AC1" s="3"/>
      <c r="AD1" s="3"/>
      <c r="AE1" s="3"/>
    </row>
    <row r="2" spans="1:31" ht="28.9" customHeight="1" x14ac:dyDescent="0.25">
      <c r="A2" s="4" t="s">
        <v>1</v>
      </c>
      <c r="G2" s="144" t="s">
        <v>108</v>
      </c>
      <c r="H2" s="144"/>
      <c r="I2" s="144"/>
      <c r="J2" s="144"/>
      <c r="K2" s="144"/>
      <c r="L2" s="144"/>
      <c r="M2" s="144"/>
      <c r="N2" s="144"/>
      <c r="O2" s="144"/>
      <c r="P2" s="144"/>
      <c r="Q2" s="144"/>
      <c r="R2" s="144"/>
      <c r="S2" s="144"/>
      <c r="T2" s="144"/>
      <c r="U2" s="144"/>
      <c r="V2" s="144"/>
      <c r="W2" s="144"/>
      <c r="X2" s="144"/>
      <c r="Y2" s="144"/>
      <c r="Z2" s="5"/>
    </row>
    <row r="3" spans="1:31" ht="3.6" hidden="1" customHeight="1" x14ac:dyDescent="0.25">
      <c r="A3" s="4" t="s">
        <v>109</v>
      </c>
      <c r="M3" s="247"/>
      <c r="N3" s="248"/>
      <c r="O3" s="248"/>
      <c r="P3" s="248"/>
      <c r="Q3" s="248"/>
      <c r="R3" s="248"/>
      <c r="S3" s="248"/>
      <c r="T3" s="248"/>
      <c r="U3" s="248"/>
      <c r="V3" s="248"/>
      <c r="W3" s="248"/>
      <c r="X3" s="248"/>
      <c r="Y3" s="248"/>
      <c r="Z3" s="5"/>
    </row>
    <row r="4" spans="1:31" ht="15" hidden="1" customHeight="1" x14ac:dyDescent="0.25">
      <c r="A4" s="4" t="s">
        <v>110</v>
      </c>
      <c r="N4" s="5"/>
      <c r="O4" s="5"/>
      <c r="P4" s="5"/>
      <c r="Q4" s="5"/>
      <c r="R4" s="5"/>
      <c r="S4" s="5"/>
      <c r="T4" s="5"/>
      <c r="U4" s="5"/>
      <c r="V4" s="5"/>
      <c r="W4" s="5"/>
      <c r="X4" s="5"/>
      <c r="Y4" s="5"/>
      <c r="Z4" s="5"/>
    </row>
    <row r="5" spans="1:31" ht="3" customHeight="1" x14ac:dyDescent="0.25">
      <c r="A5" s="4" t="s">
        <v>4</v>
      </c>
      <c r="N5" s="5"/>
      <c r="O5" s="5"/>
      <c r="P5" s="5"/>
      <c r="Q5" s="5"/>
      <c r="R5" s="5"/>
      <c r="S5" s="5"/>
      <c r="T5" s="5"/>
      <c r="U5" s="5"/>
      <c r="V5" s="5"/>
      <c r="W5" s="5"/>
      <c r="X5" s="5"/>
      <c r="Y5" s="5"/>
      <c r="Z5" s="5"/>
    </row>
    <row r="6" spans="1:31" ht="12" customHeight="1" x14ac:dyDescent="0.25">
      <c r="A6" s="4" t="s">
        <v>111</v>
      </c>
      <c r="B6" s="249" t="s">
        <v>112</v>
      </c>
      <c r="C6" s="249"/>
      <c r="D6" s="249"/>
      <c r="E6" s="249"/>
      <c r="F6" s="249"/>
      <c r="G6" s="249"/>
      <c r="H6" s="249"/>
      <c r="I6" s="249"/>
      <c r="J6" s="249"/>
      <c r="K6" s="249"/>
      <c r="L6" s="249"/>
      <c r="M6" s="249"/>
      <c r="N6" s="249"/>
      <c r="O6" s="249"/>
      <c r="P6" s="249"/>
      <c r="Q6" s="249"/>
      <c r="R6" s="249"/>
      <c r="S6" s="249"/>
      <c r="T6" s="249"/>
      <c r="U6" s="249"/>
      <c r="V6" s="249"/>
      <c r="W6" s="249"/>
      <c r="X6" s="249"/>
      <c r="Y6" s="249"/>
      <c r="Z6" s="55"/>
    </row>
    <row r="7" spans="1:31" ht="18" customHeight="1" x14ac:dyDescent="0.25">
      <c r="A7" s="4" t="s">
        <v>113</v>
      </c>
      <c r="B7" s="249"/>
      <c r="C7" s="249"/>
      <c r="D7" s="249"/>
      <c r="E7" s="249"/>
      <c r="F7" s="249"/>
      <c r="G7" s="249"/>
      <c r="H7" s="249"/>
      <c r="I7" s="249"/>
      <c r="J7" s="249"/>
      <c r="K7" s="249"/>
      <c r="L7" s="249"/>
      <c r="M7" s="249"/>
      <c r="N7" s="249"/>
      <c r="O7" s="249"/>
      <c r="P7" s="249"/>
      <c r="Q7" s="249"/>
      <c r="R7" s="249"/>
      <c r="S7" s="249"/>
      <c r="T7" s="249"/>
      <c r="U7" s="249"/>
      <c r="V7" s="249"/>
      <c r="W7" s="249"/>
      <c r="X7" s="249"/>
      <c r="Y7" s="249"/>
      <c r="Z7" s="55"/>
    </row>
    <row r="8" spans="1:31" ht="5.45" customHeight="1" x14ac:dyDescent="0.25">
      <c r="A8" s="4" t="s">
        <v>21</v>
      </c>
    </row>
    <row r="9" spans="1:31" ht="12.75" customHeight="1" x14ac:dyDescent="0.25">
      <c r="A9" s="4" t="s">
        <v>11</v>
      </c>
      <c r="B9" s="6" t="s">
        <v>114</v>
      </c>
      <c r="C9" s="7"/>
      <c r="D9" s="7"/>
      <c r="E9" s="7"/>
      <c r="F9" s="7"/>
      <c r="G9" s="7"/>
      <c r="H9" s="7"/>
      <c r="I9" s="7"/>
      <c r="J9" s="7"/>
      <c r="K9" s="7"/>
      <c r="L9" s="7"/>
      <c r="M9" s="7"/>
      <c r="N9" s="7"/>
      <c r="O9" s="7"/>
      <c r="P9" s="7"/>
      <c r="Q9" s="7"/>
      <c r="R9" s="7"/>
      <c r="S9" s="7"/>
      <c r="T9" s="7"/>
      <c r="U9" s="7"/>
      <c r="V9" s="7"/>
      <c r="W9" s="7"/>
      <c r="X9" s="7"/>
      <c r="Y9" s="8"/>
    </row>
    <row r="10" spans="1:31" ht="18.75" customHeight="1" x14ac:dyDescent="0.25">
      <c r="A10" s="4" t="s">
        <v>115</v>
      </c>
      <c r="B10" s="153" t="s">
        <v>116</v>
      </c>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56"/>
    </row>
    <row r="11" spans="1:31" ht="18.75" customHeight="1" x14ac:dyDescent="0.25">
      <c r="A11" s="4" t="s">
        <v>14</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56"/>
    </row>
    <row r="12" spans="1:31" ht="16.899999999999999" customHeight="1" x14ac:dyDescent="0.25">
      <c r="A12" s="4" t="s">
        <v>117</v>
      </c>
      <c r="B12" s="153"/>
      <c r="C12" s="153"/>
      <c r="D12" s="153"/>
      <c r="E12" s="153"/>
      <c r="F12" s="153"/>
      <c r="G12" s="153"/>
      <c r="H12" s="153"/>
      <c r="I12" s="153"/>
      <c r="J12" s="153"/>
      <c r="K12" s="153"/>
      <c r="L12" s="153"/>
      <c r="M12" s="153"/>
      <c r="N12" s="153"/>
      <c r="O12" s="153"/>
      <c r="P12" s="153"/>
      <c r="Q12" s="153"/>
      <c r="R12" s="153"/>
      <c r="S12" s="153"/>
      <c r="T12" s="153"/>
      <c r="U12" s="153"/>
      <c r="V12" s="153"/>
      <c r="W12" s="153"/>
      <c r="X12" s="153"/>
      <c r="Y12" s="153"/>
    </row>
    <row r="13" spans="1:31" ht="3" customHeight="1" x14ac:dyDescent="0.25">
      <c r="A13" s="4" t="s">
        <v>118</v>
      </c>
      <c r="B13" s="7"/>
      <c r="C13" s="7"/>
      <c r="D13" s="7"/>
      <c r="E13" s="7"/>
      <c r="F13" s="7"/>
      <c r="G13" s="7"/>
      <c r="H13" s="7"/>
      <c r="I13" s="7"/>
      <c r="J13" s="7"/>
      <c r="K13" s="7"/>
      <c r="L13" s="7"/>
      <c r="M13" s="7"/>
      <c r="N13" s="7"/>
      <c r="O13" s="7"/>
      <c r="P13" s="7"/>
      <c r="Q13" s="7"/>
      <c r="R13" s="7"/>
      <c r="S13" s="7"/>
      <c r="T13" s="7"/>
      <c r="U13" s="7"/>
      <c r="V13" s="7"/>
      <c r="W13" s="7"/>
      <c r="X13" s="7"/>
      <c r="Y13" s="8"/>
    </row>
    <row r="14" spans="1:31" ht="4.9000000000000004" customHeight="1" x14ac:dyDescent="0.25">
      <c r="A14" s="9" t="s">
        <v>119</v>
      </c>
      <c r="AC14" s="10"/>
      <c r="AD14" s="10"/>
      <c r="AE14" s="10"/>
    </row>
    <row r="15" spans="1:31" ht="15" customHeight="1" x14ac:dyDescent="0.25">
      <c r="A15" s="10"/>
      <c r="C15" s="11" t="s">
        <v>120</v>
      </c>
      <c r="D15" s="11"/>
      <c r="E15" s="11"/>
      <c r="F15" s="12"/>
      <c r="G15" s="251"/>
      <c r="H15" s="251"/>
      <c r="I15" s="251"/>
      <c r="J15" s="251"/>
      <c r="K15" s="251"/>
      <c r="L15" s="1"/>
      <c r="N15" s="1"/>
      <c r="O15" s="7"/>
      <c r="Q15" s="91" t="s">
        <v>121</v>
      </c>
      <c r="R15" s="13"/>
      <c r="S15" s="13"/>
      <c r="T15" s="13"/>
      <c r="U15" s="145"/>
      <c r="V15" s="145"/>
      <c r="W15" s="145"/>
      <c r="X15" s="145"/>
      <c r="Y15" s="145"/>
      <c r="AA15" s="10"/>
      <c r="AC15" s="10"/>
      <c r="AD15" s="10"/>
      <c r="AE15" s="10"/>
    </row>
    <row r="16" spans="1:31" ht="15" customHeight="1" x14ac:dyDescent="0.25">
      <c r="A16" s="1"/>
      <c r="C16" s="206" t="s">
        <v>122</v>
      </c>
      <c r="D16" s="206"/>
      <c r="E16" s="206"/>
      <c r="F16" s="206"/>
      <c r="G16" s="244"/>
      <c r="H16" s="244"/>
      <c r="I16" s="244"/>
      <c r="J16" s="244"/>
      <c r="K16" s="244"/>
      <c r="L16" s="244"/>
      <c r="M16" s="244"/>
      <c r="N16" s="244"/>
      <c r="O16" s="1"/>
      <c r="Q16" s="13" t="s">
        <v>123</v>
      </c>
      <c r="R16" s="13"/>
      <c r="S16" s="13"/>
      <c r="T16" s="13"/>
      <c r="U16" s="147"/>
      <c r="V16" s="147"/>
      <c r="W16" s="147"/>
      <c r="X16" s="147"/>
      <c r="Y16" s="147"/>
      <c r="AA16" s="10">
        <v>2026</v>
      </c>
      <c r="AC16" s="10"/>
      <c r="AD16" s="10">
        <v>2023</v>
      </c>
      <c r="AE16" s="10"/>
    </row>
    <row r="17" spans="1:31" ht="15" customHeight="1" x14ac:dyDescent="0.25">
      <c r="A17" s="1"/>
      <c r="C17" s="7" t="s">
        <v>124</v>
      </c>
      <c r="D17" s="7"/>
      <c r="E17" s="7"/>
      <c r="F17" s="14"/>
      <c r="G17" s="252"/>
      <c r="H17" s="252"/>
      <c r="I17" s="252"/>
      <c r="J17" s="252"/>
      <c r="K17" s="252"/>
      <c r="L17" s="252"/>
      <c r="M17" s="252"/>
      <c r="N17" s="252"/>
      <c r="O17" s="252"/>
      <c r="Q17" s="13" t="s">
        <v>125</v>
      </c>
      <c r="R17" s="13"/>
      <c r="S17" s="13"/>
      <c r="T17" s="13"/>
      <c r="U17" s="147"/>
      <c r="V17" s="147"/>
      <c r="W17" s="147"/>
      <c r="X17" s="147"/>
      <c r="Y17" s="147"/>
      <c r="AA17" s="10">
        <v>2027</v>
      </c>
      <c r="AC17" s="10"/>
      <c r="AD17" s="10">
        <v>2024</v>
      </c>
      <c r="AE17" s="10"/>
    </row>
    <row r="18" spans="1:31" ht="15" customHeight="1" x14ac:dyDescent="0.25">
      <c r="A18" s="1"/>
      <c r="C18" s="7" t="s">
        <v>126</v>
      </c>
      <c r="D18" s="7"/>
      <c r="E18" s="7"/>
      <c r="F18" s="7"/>
      <c r="G18" s="7"/>
      <c r="H18" s="7"/>
      <c r="I18" s="7"/>
      <c r="J18" s="7"/>
      <c r="K18" s="7"/>
      <c r="L18" s="14"/>
      <c r="M18" s="14"/>
      <c r="N18" s="244"/>
      <c r="O18" s="244"/>
      <c r="P18" s="244"/>
      <c r="Q18" s="244"/>
      <c r="R18" s="244"/>
      <c r="S18" s="244"/>
      <c r="T18" s="244"/>
      <c r="U18" s="244"/>
      <c r="V18" s="244"/>
      <c r="W18" s="244"/>
      <c r="X18" s="244"/>
      <c r="Y18" s="244"/>
      <c r="AA18" s="10">
        <v>2028</v>
      </c>
      <c r="AC18" s="10"/>
      <c r="AD18" s="10">
        <v>2025</v>
      </c>
      <c r="AE18" s="10"/>
    </row>
    <row r="19" spans="1:31" ht="15" customHeight="1" x14ac:dyDescent="0.25">
      <c r="A19" s="1"/>
      <c r="C19" s="7" t="s">
        <v>127</v>
      </c>
      <c r="D19" s="147"/>
      <c r="E19" s="147"/>
      <c r="F19" s="147"/>
      <c r="G19" s="147"/>
      <c r="H19" s="147"/>
      <c r="I19" s="147"/>
      <c r="J19" s="1"/>
      <c r="K19" s="13" t="s">
        <v>128</v>
      </c>
      <c r="L19" s="243"/>
      <c r="M19" s="243"/>
      <c r="N19" s="243"/>
      <c r="O19" s="243"/>
      <c r="P19" s="1"/>
      <c r="Q19" s="1"/>
      <c r="R19" s="7" t="s">
        <v>129</v>
      </c>
      <c r="S19" s="7"/>
      <c r="T19" s="7"/>
      <c r="V19" s="147"/>
      <c r="W19" s="147"/>
      <c r="X19" s="147"/>
      <c r="Y19" s="147"/>
      <c r="AA19" s="10">
        <v>2029</v>
      </c>
      <c r="AC19" s="10"/>
      <c r="AD19" s="10"/>
      <c r="AE19" s="10"/>
    </row>
    <row r="20" spans="1:31" ht="15" customHeight="1" x14ac:dyDescent="0.25">
      <c r="A20" s="1"/>
      <c r="C20" s="7" t="s">
        <v>130</v>
      </c>
      <c r="D20" s="245"/>
      <c r="E20" s="245"/>
      <c r="F20" s="245"/>
      <c r="G20" s="245"/>
      <c r="H20" s="245"/>
      <c r="I20" s="245"/>
      <c r="J20" s="142" t="s">
        <v>131</v>
      </c>
      <c r="K20" s="142"/>
      <c r="L20" s="147"/>
      <c r="M20" s="147"/>
      <c r="N20" s="147"/>
      <c r="O20" s="147"/>
      <c r="P20" s="1"/>
      <c r="Q20" s="1"/>
      <c r="R20" s="7" t="s">
        <v>132</v>
      </c>
      <c r="S20" s="7"/>
      <c r="T20" s="7"/>
      <c r="V20" s="246"/>
      <c r="W20" s="147"/>
      <c r="X20" s="147"/>
      <c r="Y20" s="147"/>
      <c r="AA20" s="10">
        <v>2030</v>
      </c>
      <c r="AC20" s="10"/>
      <c r="AD20" s="10"/>
      <c r="AE20" s="10"/>
    </row>
    <row r="21" spans="1:31" ht="15" customHeight="1" x14ac:dyDescent="0.25">
      <c r="A21" s="1"/>
      <c r="C21" s="7" t="s">
        <v>133</v>
      </c>
      <c r="D21" s="7"/>
      <c r="E21" s="7"/>
      <c r="F21" s="7"/>
      <c r="G21" s="7"/>
      <c r="H21" s="7"/>
      <c r="I21" s="7"/>
      <c r="J21" s="14"/>
      <c r="K21" s="14"/>
      <c r="L21" s="244"/>
      <c r="M21" s="244"/>
      <c r="N21" s="244"/>
      <c r="O21" s="244"/>
      <c r="P21" s="244"/>
      <c r="Q21" s="244"/>
      <c r="R21" s="244"/>
      <c r="S21" s="244"/>
      <c r="T21" s="244"/>
      <c r="U21" s="244"/>
      <c r="V21" s="244"/>
      <c r="W21" s="244"/>
      <c r="X21" s="244"/>
      <c r="Y21" s="244"/>
      <c r="AC21" s="10"/>
      <c r="AD21" s="10"/>
      <c r="AE21" s="10"/>
    </row>
    <row r="22" spans="1:31" ht="1.9" customHeight="1" x14ac:dyDescent="0.25">
      <c r="C22" s="7"/>
      <c r="D22" s="7"/>
      <c r="E22" s="7"/>
      <c r="F22" s="7"/>
      <c r="G22" s="7"/>
      <c r="H22" s="7"/>
      <c r="I22" s="7"/>
      <c r="J22" s="14"/>
      <c r="K22" s="14"/>
      <c r="L22" s="14"/>
      <c r="M22" s="14"/>
      <c r="N22" s="14"/>
      <c r="O22" s="14"/>
      <c r="P22" s="14"/>
      <c r="Q22" s="14"/>
      <c r="R22" s="14"/>
      <c r="S22" s="14"/>
      <c r="T22" s="14"/>
      <c r="U22" s="14"/>
      <c r="V22" s="14"/>
      <c r="W22" s="14"/>
      <c r="X22" s="14"/>
      <c r="Y22" s="14"/>
      <c r="AC22" s="10"/>
      <c r="AD22" s="10"/>
      <c r="AE22" s="10"/>
    </row>
    <row r="23" spans="1:31" ht="6.6" customHeight="1" x14ac:dyDescent="0.25">
      <c r="C23" s="7"/>
      <c r="D23" s="7"/>
      <c r="E23" s="7"/>
      <c r="F23" s="7"/>
      <c r="G23" s="7"/>
      <c r="H23" s="7"/>
      <c r="I23" s="7"/>
      <c r="J23" s="7"/>
      <c r="K23" s="7"/>
      <c r="L23" s="7"/>
      <c r="M23" s="7"/>
      <c r="N23" s="7"/>
      <c r="O23" s="7"/>
      <c r="P23" s="7"/>
      <c r="Q23" s="7"/>
      <c r="R23" s="7"/>
      <c r="S23" s="7"/>
      <c r="T23" s="7"/>
      <c r="U23" s="7"/>
      <c r="V23" s="7"/>
      <c r="W23" s="7"/>
      <c r="X23" s="7"/>
      <c r="Y23" s="7"/>
    </row>
    <row r="24" spans="1:31" ht="11.45" customHeight="1" x14ac:dyDescent="0.25">
      <c r="B24" s="15" t="s">
        <v>134</v>
      </c>
      <c r="C24" s="7"/>
      <c r="D24" s="7"/>
      <c r="E24" s="7"/>
      <c r="F24" s="7"/>
      <c r="G24" s="7"/>
      <c r="H24" s="7"/>
      <c r="I24" s="7"/>
      <c r="J24" s="7"/>
      <c r="K24" s="1"/>
      <c r="L24" s="1"/>
      <c r="M24" s="1"/>
      <c r="N24" s="1"/>
      <c r="O24" s="1"/>
      <c r="P24" s="1"/>
      <c r="Q24" s="1"/>
      <c r="R24" s="1"/>
      <c r="S24" s="1"/>
      <c r="T24" s="1"/>
      <c r="U24" s="1"/>
      <c r="V24" s="1"/>
      <c r="W24" s="1"/>
      <c r="X24" s="1"/>
      <c r="Y24" s="1"/>
    </row>
    <row r="25" spans="1:31" ht="27.6" customHeight="1" thickBot="1" x14ac:dyDescent="0.3">
      <c r="B25" s="203" t="s">
        <v>135</v>
      </c>
      <c r="C25" s="203"/>
      <c r="D25" s="203"/>
      <c r="E25" s="203"/>
      <c r="F25" s="203"/>
      <c r="G25" s="203"/>
      <c r="H25" s="203"/>
      <c r="I25" s="203"/>
      <c r="J25" s="203"/>
      <c r="K25" s="203"/>
      <c r="L25" s="203"/>
      <c r="M25" s="203"/>
      <c r="N25" s="203"/>
      <c r="O25" s="203"/>
      <c r="P25" s="203"/>
      <c r="Q25" s="203"/>
      <c r="R25" s="203"/>
      <c r="S25" s="203"/>
      <c r="T25" s="203"/>
      <c r="U25" s="203"/>
      <c r="V25" s="203"/>
      <c r="W25" s="203"/>
      <c r="X25" s="203"/>
      <c r="Y25" s="203"/>
      <c r="Z25" s="59"/>
    </row>
    <row r="26" spans="1:31" ht="23.45" customHeight="1" x14ac:dyDescent="0.25">
      <c r="B26" s="181" t="s">
        <v>136</v>
      </c>
      <c r="C26" s="182"/>
      <c r="D26" s="182"/>
      <c r="E26" s="182"/>
      <c r="F26" s="182"/>
      <c r="G26" s="240" t="s">
        <v>137</v>
      </c>
      <c r="H26" s="182" t="s">
        <v>138</v>
      </c>
      <c r="I26" s="182"/>
      <c r="J26" s="182"/>
      <c r="K26" s="182"/>
      <c r="L26" s="240" t="s">
        <v>137</v>
      </c>
      <c r="M26" s="240"/>
      <c r="N26" s="215" t="s">
        <v>139</v>
      </c>
      <c r="O26" s="215"/>
      <c r="P26" s="217"/>
      <c r="Q26" s="96" t="s">
        <v>39</v>
      </c>
      <c r="R26" s="96"/>
      <c r="S26" s="97"/>
      <c r="T26" s="95"/>
      <c r="U26" s="95"/>
      <c r="V26" s="132"/>
      <c r="W26" s="52"/>
      <c r="X26" s="52"/>
    </row>
    <row r="27" spans="1:31" ht="17.45" customHeight="1" thickBot="1" x14ac:dyDescent="0.3">
      <c r="B27" s="183"/>
      <c r="C27" s="184"/>
      <c r="D27" s="184"/>
      <c r="E27" s="184"/>
      <c r="F27" s="184"/>
      <c r="G27" s="241"/>
      <c r="H27" s="184"/>
      <c r="I27" s="184"/>
      <c r="J27" s="184"/>
      <c r="K27" s="184"/>
      <c r="L27" s="241"/>
      <c r="M27" s="241"/>
      <c r="N27" s="216"/>
      <c r="O27" s="216"/>
      <c r="P27" s="218"/>
      <c r="Q27" s="96"/>
      <c r="R27" s="96"/>
      <c r="S27" s="97"/>
      <c r="T27" s="95"/>
      <c r="U27" s="95"/>
      <c r="V27" s="132"/>
      <c r="W27" s="52"/>
      <c r="X27" s="52"/>
    </row>
    <row r="28" spans="1:31" ht="26.25" customHeight="1" thickBot="1" x14ac:dyDescent="0.3">
      <c r="B28" s="234"/>
      <c r="C28" s="235"/>
      <c r="D28" s="235"/>
      <c r="E28" s="235"/>
      <c r="F28" s="235"/>
      <c r="G28" s="137"/>
      <c r="H28" s="235"/>
      <c r="I28" s="235"/>
      <c r="J28" s="235"/>
      <c r="K28" s="235"/>
      <c r="L28" s="242"/>
      <c r="M28" s="242"/>
      <c r="N28" s="220" t="str">
        <f>IF(U15="","Sélectionner Année",IF(OR(B28="",G28="",H28="",L28=""),"SVP remplissez tous les champs",
IF(G28+L28&gt;1, MAX(MAX(B28*0.091,G28*41.88)+MAX(FR!H28*0.023,L28*20.94),62.82),
MAX(B28*0.091,G28*41.88)+MAX(FR!H28*0.023,FR!L28*20.94))))</f>
        <v>Sélectionner Année</v>
      </c>
      <c r="O28" s="220"/>
      <c r="P28" s="221"/>
      <c r="Q28" s="98"/>
      <c r="R28" s="100">
        <f>IFERROR(IF(OR(L19="Ontario"),N28*0.13,IF(L19="Québec",N28*0.14975,IF(OR(L19="Nouvelle-Écosse",L19="Nouveau-Brunswick",L19="Terre-Neuve-et-Labrador",L19="Île-du-Prince-Édouard"),N28*0.15,IF(OR(L19="Alberta",L19="Manitoba",L19="Colombie-Britannique",L19="Saskatchewan",L19="Yukon Territoire",L19="Territoires du Nord-Ouest",L19="Nunavut"),N28*0.05,0)))),"")</f>
        <v>0</v>
      </c>
      <c r="S28" s="100"/>
      <c r="T28" s="95"/>
      <c r="U28" s="95"/>
      <c r="V28" s="132"/>
      <c r="W28" s="52"/>
      <c r="X28" s="52"/>
    </row>
    <row r="29" spans="1:31" ht="11.45" customHeight="1" x14ac:dyDescent="0.25">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31" ht="11.45" customHeight="1" x14ac:dyDescent="0.25">
      <c r="B30" s="15" t="s">
        <v>140</v>
      </c>
      <c r="C30" s="1"/>
      <c r="D30" s="1"/>
      <c r="E30" s="1"/>
      <c r="F30" s="1"/>
      <c r="G30" s="1"/>
      <c r="H30" s="1"/>
      <c r="I30" s="1"/>
      <c r="J30" s="1"/>
      <c r="K30" s="1"/>
      <c r="L30" s="1"/>
      <c r="M30" s="1"/>
      <c r="N30" s="1"/>
      <c r="O30" s="1"/>
      <c r="P30" s="1"/>
      <c r="Q30" s="1"/>
      <c r="R30" s="1"/>
      <c r="S30" s="1"/>
      <c r="T30" s="1"/>
      <c r="U30" s="1"/>
      <c r="V30" s="52"/>
      <c r="W30" s="52"/>
      <c r="X30" s="52"/>
      <c r="Y30" s="52"/>
      <c r="Z30" s="52"/>
    </row>
    <row r="31" spans="1:31" ht="16.149999999999999" customHeight="1" thickBot="1" x14ac:dyDescent="0.3">
      <c r="B31" s="222" t="s">
        <v>141</v>
      </c>
      <c r="C31" s="222"/>
      <c r="D31" s="222"/>
      <c r="E31" s="222"/>
      <c r="F31" s="222"/>
      <c r="G31" s="222"/>
      <c r="H31" s="222"/>
      <c r="I31" s="222"/>
      <c r="J31" s="222"/>
      <c r="K31" s="222"/>
      <c r="L31" s="222"/>
      <c r="M31" s="222"/>
      <c r="N31" s="222"/>
      <c r="O31" s="222"/>
      <c r="P31" s="222"/>
      <c r="Q31" s="222"/>
      <c r="R31" s="222"/>
      <c r="S31" s="222"/>
      <c r="T31" s="222"/>
      <c r="U31" s="222"/>
      <c r="V31" s="222"/>
      <c r="W31" s="222"/>
      <c r="X31" s="222"/>
      <c r="Y31" s="52"/>
      <c r="Z31" s="52"/>
    </row>
    <row r="32" spans="1:31" ht="14.45" customHeight="1" x14ac:dyDescent="0.25">
      <c r="B32" s="71" t="s">
        <v>142</v>
      </c>
      <c r="C32" s="72"/>
      <c r="D32" s="72"/>
      <c r="E32" s="73"/>
      <c r="F32" s="73"/>
      <c r="G32" s="73"/>
      <c r="H32" s="73"/>
      <c r="I32" s="73"/>
      <c r="J32" s="73"/>
      <c r="K32" s="74"/>
      <c r="L32" s="75" t="s">
        <v>143</v>
      </c>
      <c r="M32" s="74"/>
      <c r="N32" s="74"/>
      <c r="O32" s="74"/>
      <c r="P32" s="74"/>
      <c r="Q32" s="74"/>
      <c r="R32" s="74"/>
      <c r="S32" s="254" t="s">
        <v>46</v>
      </c>
      <c r="T32" s="254"/>
      <c r="U32" s="254"/>
      <c r="V32" s="255"/>
      <c r="W32" s="52"/>
      <c r="X32" s="52"/>
      <c r="Y32" s="52"/>
      <c r="Z32" s="52"/>
    </row>
    <row r="33" spans="2:40" ht="12" customHeight="1" thickBot="1" x14ac:dyDescent="0.3">
      <c r="B33" s="77" t="s">
        <v>144</v>
      </c>
      <c r="C33" s="78"/>
      <c r="D33" s="78"/>
      <c r="E33" s="79"/>
      <c r="F33" s="79"/>
      <c r="G33" s="79"/>
      <c r="H33" s="79"/>
      <c r="I33" s="152" t="s">
        <v>45</v>
      </c>
      <c r="J33" s="152"/>
      <c r="K33" s="79"/>
      <c r="L33" s="78" t="s">
        <v>144</v>
      </c>
      <c r="M33" s="79"/>
      <c r="N33" s="79"/>
      <c r="O33" s="79"/>
      <c r="P33" s="79"/>
      <c r="Q33" s="79"/>
      <c r="R33" s="78"/>
      <c r="S33" s="152"/>
      <c r="T33" s="152"/>
      <c r="U33" s="152"/>
      <c r="V33" s="211"/>
      <c r="W33" s="256" t="s">
        <v>47</v>
      </c>
      <c r="X33" s="257"/>
      <c r="Y33" s="52"/>
      <c r="Z33" s="52"/>
    </row>
    <row r="34" spans="2:40" ht="14.25" customHeight="1" x14ac:dyDescent="0.25">
      <c r="B34" s="177" t="s">
        <v>48</v>
      </c>
      <c r="C34" s="178"/>
      <c r="D34" s="239"/>
      <c r="E34" s="239"/>
      <c r="F34" s="171" t="s">
        <v>49</v>
      </c>
      <c r="G34" s="171"/>
      <c r="H34" s="53" t="s">
        <v>50</v>
      </c>
      <c r="I34" s="170" t="str">
        <f>IF(D34="", "", D34*31.29)</f>
        <v/>
      </c>
      <c r="J34" s="170"/>
      <c r="K34" s="1"/>
      <c r="L34" s="1" t="s">
        <v>48</v>
      </c>
      <c r="M34" s="1"/>
      <c r="N34" s="80"/>
      <c r="O34" s="171" t="s">
        <v>51</v>
      </c>
      <c r="P34" s="171"/>
      <c r="Q34" s="53" t="s">
        <v>50</v>
      </c>
      <c r="R34" s="258" t="str">
        <f>IF(N34="", "", N34*62.61)</f>
        <v/>
      </c>
      <c r="S34" s="258"/>
      <c r="T34" s="258"/>
      <c r="U34" s="258"/>
      <c r="V34" s="259"/>
      <c r="W34" s="93">
        <f>IFERROR(IF(OR(L19="Ontario"),(I34+R34)*0.13,IF(L19="Québec",(I34+R34)*0.14975,IF(OR(L19="Nouvelle-Écosse",L19="Nouveau-Brunswick",L19="Terre-Neuve-et-Labrador",L19="Île-du-Prince-Édouard"),(I34+R34)*0.15,IF(OR(L19="Alberta",L19="Manitoba",L19="Colombie-Britannique",L19="Saskatchewan",L19="Yukon Territoire",L19="Territoires du Nord-Ouest",L19="Nunavut"),(I34+R34)*0.05,0)))),"")</f>
        <v>0</v>
      </c>
      <c r="X34" s="94"/>
      <c r="Y34" s="52"/>
      <c r="Z34" s="52"/>
    </row>
    <row r="35" spans="2:40" ht="14.25" customHeight="1" x14ac:dyDescent="0.25">
      <c r="B35" s="175" t="s">
        <v>52</v>
      </c>
      <c r="C35" s="176"/>
      <c r="D35" s="238"/>
      <c r="E35" s="238"/>
      <c r="F35" s="172" t="s">
        <v>53</v>
      </c>
      <c r="G35" s="172"/>
      <c r="H35" s="82" t="s">
        <v>50</v>
      </c>
      <c r="I35" s="170" t="str">
        <f>IF(D35="", "",D35*45)</f>
        <v/>
      </c>
      <c r="J35" s="170"/>
      <c r="K35" s="81"/>
      <c r="L35" s="81" t="s">
        <v>52</v>
      </c>
      <c r="M35" s="81"/>
      <c r="N35" s="83"/>
      <c r="O35" s="172" t="s">
        <v>54</v>
      </c>
      <c r="P35" s="172"/>
      <c r="Q35" s="82" t="s">
        <v>50</v>
      </c>
      <c r="R35" s="170" t="str">
        <f>IF(N35="", "", N35*90.09)</f>
        <v/>
      </c>
      <c r="S35" s="170"/>
      <c r="T35" s="170"/>
      <c r="U35" s="170"/>
      <c r="V35" s="212"/>
      <c r="W35" s="95">
        <f>IFERROR(IF(OR(L19="Ontario"),(I35+R35)*0.13,IF(L19="Québec",(I35+R35)*0.14975,IF(OR(L19="Nouvelle-Écosse",L19="Nouveau-Brunswick",L19="Terre-Neuve-et-Labrador",L19="Île-du-Prince-Édouard"),(I35+R35)*0.15,IF(OR(L19="Alberta",L19="Manitoba",L19="Colombie-Britannique",L19="Saskatchewan",L19="Yukon Territoire",L19="Territoires du Nord-Ouest",L19="Nunavut"),(I35+R35)*0.05,0)))),"")</f>
        <v>0</v>
      </c>
      <c r="X35" s="95"/>
      <c r="Y35" s="52"/>
      <c r="Z35" s="52"/>
    </row>
    <row r="36" spans="2:40" ht="14.25" customHeight="1" x14ac:dyDescent="0.25">
      <c r="B36" s="177" t="s">
        <v>55</v>
      </c>
      <c r="C36" s="178"/>
      <c r="D36" s="239"/>
      <c r="E36" s="239"/>
      <c r="F36" s="171" t="s">
        <v>56</v>
      </c>
      <c r="G36" s="171"/>
      <c r="H36" s="53" t="s">
        <v>50</v>
      </c>
      <c r="I36" s="170" t="str">
        <f>IF(D36="", "", D36*93.92)</f>
        <v/>
      </c>
      <c r="J36" s="170"/>
      <c r="K36" s="1"/>
      <c r="L36" s="1" t="s">
        <v>55</v>
      </c>
      <c r="M36" s="1"/>
      <c r="N36" s="80"/>
      <c r="O36" s="171" t="s">
        <v>57</v>
      </c>
      <c r="P36" s="171"/>
      <c r="Q36" s="53" t="s">
        <v>50</v>
      </c>
      <c r="R36" s="170" t="str">
        <f>IF(N36="", "", N36*187.82)</f>
        <v/>
      </c>
      <c r="S36" s="170"/>
      <c r="T36" s="170"/>
      <c r="U36" s="170"/>
      <c r="V36" s="212"/>
      <c r="W36" s="95">
        <f>IFERROR(IF(OR(L19="Ontario"),(I36+R36)*0.13,IF(L19="Québec",(I36+R36)*0.14975,IF(OR(L19="Nouvelle-Écosse",L19="Nouveau-Brunswick",L19="Terre-Neuve-et-Labrador",L19="Île-du-Prince-Édouard"),(I36+R36)*0.15,IF(OR(L19="Alberta",L19="Manitoba",L19="Colombie-Britannique",L19="Saskatchewan",L19="Yukon Territoire",L19="Territoires du Nord-Ouest",L19="Nunavut"),(I36+R36)*0.05,0)))),"")</f>
        <v>0</v>
      </c>
      <c r="X36" s="95"/>
      <c r="Y36" s="52"/>
      <c r="Z36" s="52"/>
    </row>
    <row r="37" spans="2:40" ht="14.25" customHeight="1" thickBot="1" x14ac:dyDescent="0.3">
      <c r="B37" s="179" t="s">
        <v>145</v>
      </c>
      <c r="C37" s="180"/>
      <c r="D37" s="253"/>
      <c r="E37" s="253"/>
      <c r="F37" s="232" t="s">
        <v>59</v>
      </c>
      <c r="G37" s="232"/>
      <c r="H37" s="85" t="s">
        <v>50</v>
      </c>
      <c r="I37" s="225" t="str">
        <f>IF(D37="", "", D37*133.05)</f>
        <v/>
      </c>
      <c r="J37" s="225"/>
      <c r="K37" s="84"/>
      <c r="L37" s="84" t="s">
        <v>145</v>
      </c>
      <c r="M37" s="84"/>
      <c r="N37" s="86"/>
      <c r="O37" s="232" t="s">
        <v>60</v>
      </c>
      <c r="P37" s="232"/>
      <c r="Q37" s="85" t="s">
        <v>50</v>
      </c>
      <c r="R37" s="225" t="str">
        <f>IF(N37="", "", N37*266.11)</f>
        <v/>
      </c>
      <c r="S37" s="225"/>
      <c r="T37" s="225"/>
      <c r="U37" s="225"/>
      <c r="V37" s="226"/>
      <c r="W37" s="95">
        <f>IFERROR(IF(OR(L19="Ontario"),(I37+R37)*0.13,IF(L19="Québec",(I37+R37)*0.14975,IF(OR(L19="Nouvelle-Écosse",L19="Nouveau-Brunswick",L19="Terre-Neuve-et-Labrador",L19="Île-du-Prince-Édouard"),(I37+R37)*0.15,IF(OR(L19="Alberta",L19="Manitoba",L19="Colombie-Britannique",L19="Saskatchewan",L19="Yukon Territoire",L19="Territoires du Nord-Ouest",L19="Nunavut"),(I37+R37)*0.05,0)))),"")</f>
        <v>0</v>
      </c>
      <c r="X37" s="95"/>
      <c r="Y37" s="52"/>
      <c r="Z37" s="52"/>
    </row>
    <row r="38" spans="2:40" ht="12" customHeight="1" x14ac:dyDescent="0.25">
      <c r="B38" s="70"/>
      <c r="C38" s="70"/>
      <c r="D38" s="70"/>
      <c r="E38" s="70"/>
      <c r="F38" s="171"/>
      <c r="G38" s="171"/>
      <c r="H38" s="228"/>
      <c r="I38" s="228"/>
      <c r="J38" s="228"/>
      <c r="K38" s="227"/>
      <c r="L38" s="227"/>
      <c r="M38" s="227"/>
      <c r="N38" s="227"/>
      <c r="O38" s="227"/>
      <c r="P38" s="52"/>
      <c r="Q38" s="52"/>
      <c r="R38" s="52"/>
      <c r="S38" s="52"/>
      <c r="T38" s="52"/>
    </row>
    <row r="39" spans="2:40" x14ac:dyDescent="0.25">
      <c r="B39" s="16"/>
      <c r="C39" s="16"/>
      <c r="D39" s="17"/>
      <c r="E39" s="17"/>
      <c r="F39" s="17"/>
      <c r="G39" s="17"/>
      <c r="H39" s="17"/>
      <c r="I39" s="17"/>
      <c r="J39" s="1"/>
      <c r="K39" s="1"/>
      <c r="L39" s="178"/>
      <c r="M39" s="178"/>
      <c r="N39" s="1"/>
      <c r="O39" s="1"/>
      <c r="P39" s="1"/>
      <c r="Q39" s="1"/>
      <c r="R39" s="1"/>
      <c r="S39" s="1"/>
      <c r="T39" s="1"/>
      <c r="U39" s="1"/>
      <c r="V39" s="18"/>
      <c r="W39" s="19"/>
      <c r="X39" s="19"/>
      <c r="Y39" s="19"/>
      <c r="AA39" s="10"/>
      <c r="AB39" s="10"/>
      <c r="AC39" s="10"/>
    </row>
    <row r="40" spans="2:40" ht="12" customHeight="1" x14ac:dyDescent="0.25">
      <c r="B40" s="15" t="s">
        <v>146</v>
      </c>
      <c r="C40" s="1"/>
      <c r="D40" s="1"/>
      <c r="E40" s="1"/>
      <c r="F40" s="1"/>
      <c r="G40" s="1"/>
      <c r="H40" s="1"/>
      <c r="I40" s="1"/>
      <c r="J40" s="1"/>
      <c r="K40" s="1"/>
      <c r="L40" s="1"/>
      <c r="M40" s="1"/>
      <c r="N40" s="1"/>
      <c r="AA40" s="10"/>
      <c r="AB40" s="10"/>
      <c r="AC40" s="10"/>
    </row>
    <row r="41" spans="2:40" s="7" customFormat="1" ht="18" customHeight="1" thickBot="1" x14ac:dyDescent="0.25">
      <c r="B41" s="206" t="s">
        <v>147</v>
      </c>
      <c r="C41" s="206"/>
      <c r="D41" s="206"/>
      <c r="E41" s="206"/>
      <c r="F41" s="206"/>
      <c r="G41" s="206"/>
      <c r="H41" s="206"/>
      <c r="I41" s="206"/>
      <c r="J41" s="206"/>
      <c r="K41" s="206"/>
      <c r="L41" s="206"/>
      <c r="M41" s="206"/>
      <c r="N41" s="206"/>
      <c r="O41" s="206"/>
      <c r="P41" s="206"/>
      <c r="Q41" s="206"/>
      <c r="R41" s="206"/>
      <c r="S41" s="206"/>
      <c r="Z41" s="27"/>
      <c r="AA41" s="49"/>
      <c r="AB41" s="49"/>
      <c r="AC41" s="49"/>
      <c r="AD41" s="20"/>
      <c r="AE41" s="20"/>
      <c r="AF41" s="20"/>
      <c r="AG41" s="20"/>
      <c r="AH41" s="20"/>
      <c r="AI41" s="20"/>
      <c r="AJ41" s="20"/>
    </row>
    <row r="42" spans="2:40" s="7" customFormat="1" ht="27.6" customHeight="1" thickBot="1" x14ac:dyDescent="0.25">
      <c r="B42" s="190" t="s">
        <v>148</v>
      </c>
      <c r="C42" s="191"/>
      <c r="D42" s="191" t="s">
        <v>149</v>
      </c>
      <c r="E42" s="191"/>
      <c r="F42" s="191"/>
      <c r="G42" s="191"/>
      <c r="H42" s="191" t="s">
        <v>150</v>
      </c>
      <c r="I42" s="191"/>
      <c r="J42" s="191" t="s">
        <v>151</v>
      </c>
      <c r="K42" s="191"/>
      <c r="L42" s="191"/>
      <c r="M42" s="192" t="s">
        <v>152</v>
      </c>
      <c r="N42" s="193"/>
      <c r="O42" s="50" t="s">
        <v>47</v>
      </c>
      <c r="Z42" s="27"/>
      <c r="AA42" s="49"/>
      <c r="AB42" s="49" t="s">
        <v>153</v>
      </c>
      <c r="AC42" s="49"/>
      <c r="AD42" s="20"/>
      <c r="AE42" s="20"/>
      <c r="AF42" s="20"/>
      <c r="AG42" s="20"/>
      <c r="AH42" s="20"/>
      <c r="AI42" s="20"/>
      <c r="AJ42" s="20"/>
    </row>
    <row r="43" spans="2:40" s="7" customFormat="1" ht="17.45" customHeight="1" x14ac:dyDescent="0.2">
      <c r="B43" s="194"/>
      <c r="C43" s="195"/>
      <c r="D43" s="231"/>
      <c r="E43" s="231"/>
      <c r="F43" s="231"/>
      <c r="G43" s="231"/>
      <c r="H43" s="199" t="str">
        <f>IF(OR(B43="",D43=""),"",D43/B43)</f>
        <v/>
      </c>
      <c r="I43" s="199"/>
      <c r="J43" s="200" t="str">
        <f>Calc!B45</f>
        <v>Séléctionner Année</v>
      </c>
      <c r="K43" s="200"/>
      <c r="L43" s="200"/>
      <c r="M43" s="201" t="str">
        <f>IFERROR(IF(B43="","",(J43*B43)),"")</f>
        <v/>
      </c>
      <c r="N43" s="202"/>
      <c r="O43" s="50">
        <f>IFERROR(IF(OR(L19="Ontario"),M43*0.13,IF(L19="Québec",M43*0.14975,IF(OR(L19="Nouvelle-Écosse",L19="Nouveau-Brunswick",L19="Terre-Neuve-et-Labrador",L19="Île-du-Prince-Édouard"),M43*0.15,IF(OR(L19="Alberta",L19="Manitoba",L19="Colombie-Britannique",L19="Saskatchewan",L19="Yukon Territoire",L19="Territoires du Nord-Ouest",L19="Nunavut"),M43*0.05,0)))),"")</f>
        <v>0</v>
      </c>
    </row>
    <row r="44" spans="2:40" s="7" customFormat="1" ht="17.45" customHeight="1" thickBot="1" x14ac:dyDescent="0.25">
      <c r="B44" s="207"/>
      <c r="C44" s="208"/>
      <c r="D44" s="187"/>
      <c r="E44" s="187"/>
      <c r="F44" s="187"/>
      <c r="G44" s="187"/>
      <c r="H44" s="209" t="str">
        <f>IF(OR(B44="",D44=""),"",D44/B44)</f>
        <v/>
      </c>
      <c r="I44" s="209"/>
      <c r="J44" s="210" t="str">
        <f>Calc!B46</f>
        <v>Séléctionner Année</v>
      </c>
      <c r="K44" s="210"/>
      <c r="L44" s="210"/>
      <c r="M44" s="229" t="str">
        <f>IFERROR(IF(B44="","",(J44*B44)),"")</f>
        <v/>
      </c>
      <c r="N44" s="230"/>
      <c r="O44" s="50">
        <f>IFERROR(IF(OR(L19="Ontario"),M44*0.13,IF(L19="Québec",M44*0.14975,IF(OR(L19="Nouvelle-Écosse",L19="Nouveau-Brunswick",L19="Terre-Neuve-et-Labrador",L19="Île-du-Prince-Édouard"),M44*0.15,IF(OR(L19="Alberta",L19="Manitoba",L19="Colombie-Britannique",L19="Saskatchewan",L19="Yukon Territoire",L19="Territoires du Nord-Ouest",L19="Nunavut"),M44*0.05,0)))),"")</f>
        <v>0</v>
      </c>
    </row>
    <row r="45" spans="2:40" s="7" customFormat="1" ht="14.45" customHeight="1" x14ac:dyDescent="0.25">
      <c r="Z45" s="22"/>
      <c r="AA45" s="51"/>
      <c r="AB45" s="51"/>
      <c r="AC45" s="51"/>
      <c r="AD45" s="22"/>
      <c r="AE45" s="23"/>
      <c r="AF45" s="23"/>
      <c r="AG45" s="23"/>
      <c r="AH45" s="24"/>
      <c r="AI45" s="24"/>
      <c r="AJ45" s="24"/>
      <c r="AK45" s="25"/>
      <c r="AL45" s="25"/>
      <c r="AM45" s="25"/>
      <c r="AN45" s="25"/>
    </row>
    <row r="46" spans="2:40" ht="15" customHeight="1" x14ac:dyDescent="0.25">
      <c r="B46" s="15" t="s">
        <v>69</v>
      </c>
      <c r="C46" s="7"/>
      <c r="D46" s="7"/>
      <c r="E46" s="7"/>
      <c r="F46" s="7"/>
      <c r="G46" s="7"/>
      <c r="H46" s="7"/>
      <c r="I46" s="7"/>
      <c r="J46" s="7"/>
      <c r="K46" s="7"/>
      <c r="L46" s="7"/>
      <c r="M46" s="7"/>
      <c r="N46" s="7"/>
      <c r="O46" s="7"/>
      <c r="P46" s="7"/>
      <c r="Q46" s="7"/>
      <c r="R46" s="7"/>
      <c r="S46" s="7"/>
      <c r="T46" s="7"/>
      <c r="U46" s="7"/>
      <c r="V46" s="7"/>
      <c r="W46" s="7"/>
      <c r="X46" s="7"/>
      <c r="Y46" s="7"/>
      <c r="AA46" s="10"/>
      <c r="AB46" s="10"/>
      <c r="AC46" s="10"/>
    </row>
    <row r="47" spans="2:40" ht="15" customHeight="1" thickBot="1" x14ac:dyDescent="0.3">
      <c r="B47" s="224" t="s">
        <v>154</v>
      </c>
      <c r="C47" s="224"/>
      <c r="D47" s="224"/>
      <c r="E47" s="224"/>
      <c r="F47" s="224"/>
      <c r="G47" s="224"/>
      <c r="H47" s="224"/>
      <c r="I47" s="224"/>
      <c r="J47" s="224"/>
      <c r="K47" s="224"/>
      <c r="L47" s="224"/>
      <c r="M47" s="224"/>
      <c r="N47" s="224"/>
      <c r="O47" s="224"/>
      <c r="P47" s="224"/>
      <c r="Q47" s="224"/>
      <c r="R47" s="224"/>
      <c r="S47" s="224"/>
      <c r="T47" s="224"/>
      <c r="U47" s="224"/>
      <c r="V47" s="224"/>
      <c r="W47" s="224"/>
      <c r="X47" s="224"/>
      <c r="Y47" s="224"/>
      <c r="AA47" s="10"/>
      <c r="AB47" s="10"/>
      <c r="AC47" s="10"/>
    </row>
    <row r="48" spans="2:40" ht="15" customHeight="1" x14ac:dyDescent="0.25">
      <c r="B48" s="181" t="s">
        <v>155</v>
      </c>
      <c r="C48" s="182"/>
      <c r="D48" s="182"/>
      <c r="E48" s="182"/>
      <c r="F48" s="164" t="s">
        <v>152</v>
      </c>
      <c r="G48" s="165"/>
      <c r="H48" s="104"/>
      <c r="L48" s="7"/>
      <c r="M48" s="27"/>
      <c r="N48" s="27"/>
      <c r="O48" s="27"/>
      <c r="P48" s="27"/>
      <c r="Q48" s="27"/>
      <c r="R48" s="27"/>
      <c r="S48" s="214" t="s">
        <v>144</v>
      </c>
      <c r="T48" s="214"/>
      <c r="U48" s="214"/>
      <c r="V48" s="27"/>
      <c r="W48" s="27"/>
      <c r="X48" s="27"/>
      <c r="Y48" s="27"/>
      <c r="AA48" s="10"/>
      <c r="AB48" s="10"/>
      <c r="AC48" s="10"/>
    </row>
    <row r="49" spans="2:29" ht="15" customHeight="1" thickBot="1" x14ac:dyDescent="0.3">
      <c r="B49" s="183"/>
      <c r="C49" s="184"/>
      <c r="D49" s="184"/>
      <c r="E49" s="184"/>
      <c r="F49" s="166"/>
      <c r="G49" s="167"/>
      <c r="H49" s="104"/>
      <c r="L49" s="49" t="s">
        <v>39</v>
      </c>
      <c r="M49" s="49"/>
      <c r="N49" s="20"/>
      <c r="O49" s="20"/>
      <c r="P49" s="20"/>
      <c r="Q49" s="20"/>
      <c r="R49" s="7"/>
      <c r="S49" s="214"/>
      <c r="T49" s="214"/>
      <c r="U49" s="214"/>
      <c r="V49" s="50" t="s">
        <v>156</v>
      </c>
      <c r="W49" s="50"/>
      <c r="X49" s="7"/>
      <c r="Y49" s="7"/>
      <c r="AA49" s="10"/>
      <c r="AB49" s="10"/>
      <c r="AC49" s="10"/>
    </row>
    <row r="50" spans="2:29" ht="15" customHeight="1" x14ac:dyDescent="0.25">
      <c r="B50" s="234"/>
      <c r="C50" s="235"/>
      <c r="D50" s="235"/>
      <c r="E50" s="235"/>
      <c r="F50" s="168" t="str">
        <f>Calc!B39</f>
        <v>Séléctionner Année</v>
      </c>
      <c r="G50" s="169"/>
      <c r="H50" s="105"/>
      <c r="L50" s="92">
        <f>IFERROR(IF(OR(L19="Ontario"),F50*0.13,IF(L19="Québec",F50*0.14975,IF(OR(L19="Nouvelle-Écosse",L19="Nouveau-Brunswick",L19="Terre-Neuve-et-Labrador",L19="Île-du-Prince-Édouard"),F50*0.15,IF(OR(L19="Alberta",L19="Manitoba",L19="Colombie-Britannique",L19="Saskatchewan",L19="Yukon Territoire",L19="Territoires du Nord-Ouest",L19="Nunavut"),F50*0.05,0)))),"")</f>
        <v>0</v>
      </c>
      <c r="M50" s="92"/>
      <c r="N50" s="20"/>
      <c r="O50" s="20"/>
      <c r="P50" s="20"/>
      <c r="Q50" s="20"/>
      <c r="R50" s="7"/>
      <c r="S50" s="198"/>
      <c r="T50" s="198"/>
      <c r="U50" s="198"/>
      <c r="V50" s="50"/>
      <c r="W50" s="50"/>
      <c r="X50" s="7"/>
      <c r="Y50" s="7"/>
      <c r="AA50" s="10"/>
      <c r="AB50" s="10"/>
      <c r="AC50" s="10"/>
    </row>
    <row r="51" spans="2:29" ht="11.25" customHeight="1" x14ac:dyDescent="0.25">
      <c r="B51" s="28"/>
      <c r="P51" s="155" t="s">
        <v>157</v>
      </c>
      <c r="Q51" s="155"/>
      <c r="R51" s="155"/>
      <c r="S51" s="155"/>
      <c r="T51" s="155"/>
      <c r="U51" s="155"/>
      <c r="V51" s="155"/>
      <c r="W51" s="155"/>
      <c r="X51" s="155"/>
      <c r="Y51" s="27"/>
      <c r="Z51" s="27"/>
    </row>
    <row r="52" spans="2:29" x14ac:dyDescent="0.25">
      <c r="B52" s="29" t="s">
        <v>158</v>
      </c>
      <c r="C52" s="30"/>
      <c r="D52" s="30"/>
      <c r="E52" s="1"/>
      <c r="F52" s="1"/>
      <c r="G52" s="1"/>
      <c r="H52" s="30"/>
      <c r="I52" s="30"/>
      <c r="J52" s="236">
        <f>SUM(F50,M43:N44,R34:V37,I34:J37,N28)</f>
        <v>0</v>
      </c>
      <c r="K52" s="236"/>
      <c r="L52" s="236"/>
      <c r="P52" s="155"/>
      <c r="Q52" s="155"/>
      <c r="R52" s="155"/>
      <c r="S52" s="155"/>
      <c r="T52" s="155"/>
      <c r="U52" s="155"/>
      <c r="V52" s="155"/>
      <c r="W52" s="155"/>
      <c r="X52" s="155"/>
      <c r="Y52" s="27"/>
      <c r="Z52" s="27"/>
    </row>
    <row r="53" spans="2:29" x14ac:dyDescent="0.25">
      <c r="B53" s="30"/>
      <c r="C53" s="30"/>
      <c r="D53" s="30"/>
      <c r="E53" s="30"/>
      <c r="F53" s="30"/>
      <c r="G53" s="30"/>
      <c r="H53" s="30"/>
      <c r="I53" s="30"/>
      <c r="J53" s="26"/>
      <c r="K53" s="26"/>
      <c r="L53" s="26"/>
      <c r="P53" s="155"/>
      <c r="Q53" s="155"/>
      <c r="R53" s="155"/>
      <c r="S53" s="155"/>
      <c r="T53" s="155"/>
      <c r="U53" s="155"/>
      <c r="V53" s="155"/>
      <c r="W53" s="155"/>
      <c r="X53" s="155"/>
      <c r="Y53" s="27"/>
      <c r="Z53" s="27"/>
    </row>
    <row r="54" spans="2:29" x14ac:dyDescent="0.25">
      <c r="B54" s="31" t="s">
        <v>159</v>
      </c>
      <c r="C54" s="32"/>
      <c r="D54" s="32"/>
      <c r="E54" s="32"/>
      <c r="F54" s="32"/>
      <c r="G54" s="32"/>
      <c r="H54" s="32"/>
      <c r="I54" s="32"/>
      <c r="J54" s="159">
        <f>IFERROR(IF(OR(L19="Ontario"),J52*0.13,IF(L19="Nouvelle-Écosse",J52*0.14,IF(L19="Québec",J52*0.14975,IF(OR(L19="Nouveau-Brunswick",L19="Terre-Neuve-et-Labrador",L19="Île-du-Prince-Édouard"),J52*0.15,IF(OR(L19="Alberta",L19="Manitoba",L19="Colombie-Britannique",L19="Saskatchewan",L19="Yukon Territoire",L19="Territoires du Nord-Ouest",L19="Nunavut"),J52*0.05,0))))),"")</f>
        <v>0</v>
      </c>
      <c r="K54" s="159"/>
      <c r="L54" s="159"/>
      <c r="M54" s="1"/>
      <c r="N54" s="1"/>
      <c r="O54" s="1"/>
      <c r="P54" s="155"/>
      <c r="Q54" s="155"/>
      <c r="R54" s="155"/>
      <c r="S54" s="155"/>
      <c r="T54" s="155"/>
      <c r="U54" s="155"/>
      <c r="V54" s="155"/>
      <c r="W54" s="155"/>
      <c r="X54" s="155"/>
      <c r="Y54" s="27"/>
      <c r="Z54" s="27"/>
    </row>
    <row r="55" spans="2:29" x14ac:dyDescent="0.25">
      <c r="B55" s="33" t="s">
        <v>75</v>
      </c>
      <c r="C55" s="34"/>
      <c r="D55" s="34"/>
      <c r="E55" s="34"/>
      <c r="F55" s="34"/>
      <c r="G55" s="34"/>
      <c r="H55" s="34"/>
      <c r="I55" s="34"/>
      <c r="J55" s="34"/>
      <c r="K55" s="34"/>
      <c r="L55" s="34"/>
      <c r="P55" s="155"/>
      <c r="Q55" s="155"/>
      <c r="R55" s="155"/>
      <c r="S55" s="155"/>
      <c r="T55" s="155"/>
      <c r="U55" s="155"/>
      <c r="V55" s="155"/>
      <c r="W55" s="155"/>
      <c r="X55" s="155"/>
      <c r="Y55" s="27"/>
      <c r="Z55" s="27"/>
    </row>
    <row r="56" spans="2:29" ht="27.6" customHeight="1" thickBot="1" x14ac:dyDescent="0.3">
      <c r="B56" s="35" t="s">
        <v>76</v>
      </c>
      <c r="C56" s="36"/>
      <c r="D56" s="36"/>
      <c r="E56" s="36"/>
      <c r="F56" s="36"/>
      <c r="G56" s="36"/>
      <c r="H56" s="36"/>
      <c r="I56" s="36"/>
      <c r="J56" s="237">
        <f>J52+J54</f>
        <v>0</v>
      </c>
      <c r="K56" s="160"/>
      <c r="L56" s="160"/>
      <c r="P56" s="155"/>
      <c r="Q56" s="155"/>
      <c r="R56" s="155"/>
      <c r="S56" s="155"/>
      <c r="T56" s="155"/>
      <c r="U56" s="155"/>
      <c r="V56" s="155"/>
      <c r="W56" s="155"/>
      <c r="X56" s="155"/>
      <c r="Y56" s="27"/>
      <c r="Z56" s="27"/>
    </row>
    <row r="57" spans="2:29" ht="15.6" customHeight="1" thickTop="1" x14ac:dyDescent="0.25">
      <c r="B57" s="15"/>
      <c r="C57" s="1"/>
      <c r="D57" s="1"/>
      <c r="E57" s="1"/>
      <c r="F57" s="1"/>
      <c r="G57" s="1"/>
      <c r="H57" s="1"/>
      <c r="I57" s="1"/>
      <c r="J57" s="37"/>
      <c r="K57" s="37"/>
      <c r="L57" s="37"/>
      <c r="P57" s="155"/>
      <c r="Q57" s="155"/>
      <c r="R57" s="155"/>
      <c r="S57" s="155"/>
      <c r="T57" s="155"/>
      <c r="U57" s="155"/>
      <c r="V57" s="155"/>
      <c r="W57" s="155"/>
      <c r="X57" s="155"/>
      <c r="Y57" s="27"/>
      <c r="Z57" s="27"/>
    </row>
    <row r="58" spans="2:29" ht="15" customHeight="1" x14ac:dyDescent="0.25">
      <c r="C58" s="142"/>
      <c r="D58" s="142"/>
      <c r="E58" s="142"/>
      <c r="F58" s="142"/>
      <c r="G58" s="142"/>
      <c r="H58" s="143"/>
      <c r="I58" s="142"/>
      <c r="J58" s="142"/>
      <c r="K58" s="142"/>
      <c r="L58" s="142"/>
      <c r="P58" s="154" t="s">
        <v>77</v>
      </c>
      <c r="Q58" s="154"/>
      <c r="R58" s="154"/>
      <c r="S58" s="154"/>
      <c r="T58" s="154"/>
      <c r="U58" s="154"/>
      <c r="V58" s="154"/>
      <c r="W58" s="154"/>
      <c r="X58" s="154"/>
      <c r="Y58" s="15"/>
      <c r="Z58" s="15"/>
    </row>
    <row r="59" spans="2:29" ht="15" customHeight="1" x14ac:dyDescent="0.25">
      <c r="B59" s="148"/>
      <c r="C59" s="148"/>
      <c r="D59" s="148"/>
      <c r="E59" s="148"/>
      <c r="F59" s="148"/>
      <c r="G59" s="148"/>
      <c r="H59" s="148"/>
      <c r="I59" s="1"/>
      <c r="J59" s="149"/>
      <c r="K59" s="149"/>
      <c r="L59" s="149"/>
      <c r="M59" s="149"/>
      <c r="N59" s="149"/>
      <c r="P59" s="150" t="s">
        <v>78</v>
      </c>
      <c r="Q59" s="150"/>
      <c r="R59" s="150"/>
      <c r="S59" s="150"/>
      <c r="T59" s="150"/>
      <c r="U59" s="150"/>
      <c r="V59" s="150"/>
      <c r="W59" s="150"/>
      <c r="X59" s="150"/>
      <c r="Y59" s="38"/>
      <c r="Z59" s="38"/>
    </row>
    <row r="60" spans="2:29" ht="15" customHeight="1" x14ac:dyDescent="0.25">
      <c r="B60" s="39" t="s">
        <v>160</v>
      </c>
      <c r="C60" s="1"/>
      <c r="D60" s="1"/>
      <c r="E60" s="1"/>
      <c r="F60" s="1"/>
      <c r="G60" s="1"/>
      <c r="H60" s="1"/>
      <c r="I60" s="1"/>
      <c r="J60" s="40" t="s">
        <v>80</v>
      </c>
      <c r="K60" s="1"/>
      <c r="L60" s="1"/>
      <c r="M60" s="1"/>
      <c r="N60" s="1"/>
      <c r="P60" s="150" t="s">
        <v>81</v>
      </c>
      <c r="Q60" s="150"/>
      <c r="R60" s="150"/>
      <c r="S60" s="150"/>
      <c r="T60" s="150"/>
      <c r="U60" s="150"/>
      <c r="V60" s="150"/>
      <c r="W60" s="150"/>
      <c r="X60" s="150"/>
      <c r="Y60" s="38"/>
      <c r="Z60" s="38"/>
      <c r="AA60" s="41"/>
    </row>
    <row r="61" spans="2:29" ht="15" customHeight="1" x14ac:dyDescent="0.25">
      <c r="C61" s="142"/>
      <c r="D61" s="142"/>
      <c r="E61" s="142"/>
      <c r="F61" s="142"/>
      <c r="G61" s="142"/>
      <c r="H61" s="143"/>
      <c r="I61" s="142"/>
      <c r="J61" s="142"/>
      <c r="K61" s="142"/>
      <c r="L61" s="142"/>
      <c r="P61" s="1"/>
      <c r="Q61" s="1"/>
    </row>
    <row r="62" spans="2:29" ht="15.6" customHeight="1" x14ac:dyDescent="0.25">
      <c r="C62" s="142"/>
      <c r="D62" s="142"/>
      <c r="E62" s="142"/>
      <c r="F62" s="142"/>
      <c r="G62" s="142"/>
      <c r="H62" s="143"/>
      <c r="I62" s="142"/>
      <c r="J62" s="142"/>
      <c r="K62" s="142"/>
      <c r="L62" s="142"/>
      <c r="Z62" s="41"/>
    </row>
    <row r="63" spans="2:29" ht="15" customHeight="1" x14ac:dyDescent="0.25">
      <c r="C63" s="142"/>
      <c r="D63" s="142"/>
      <c r="E63" s="142"/>
      <c r="F63" s="142"/>
      <c r="G63" s="142"/>
      <c r="H63" s="143"/>
      <c r="I63" s="142"/>
      <c r="J63" s="142"/>
      <c r="K63" s="142"/>
      <c r="L63" s="142"/>
    </row>
    <row r="64" spans="2:29" ht="15" customHeight="1" x14ac:dyDescent="0.25">
      <c r="C64" s="1"/>
      <c r="D64" s="1"/>
      <c r="E64" s="1"/>
      <c r="F64" s="1"/>
      <c r="G64" s="1"/>
      <c r="H64" s="1"/>
      <c r="I64" s="1"/>
      <c r="J64" s="1"/>
      <c r="K64" s="1"/>
      <c r="L64" s="1"/>
      <c r="M64" s="1"/>
      <c r="N64" s="1"/>
      <c r="O64" s="1"/>
      <c r="P64" s="1"/>
      <c r="Q64" s="1"/>
      <c r="R64" s="1"/>
      <c r="S64" s="1"/>
      <c r="T64" s="1"/>
      <c r="U64" s="1"/>
      <c r="V64" s="1"/>
      <c r="W64" s="1"/>
      <c r="X64" s="1"/>
      <c r="Y64" s="1"/>
    </row>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sheetData>
  <sheetProtection algorithmName="SHA-512" hashValue="dd6Nd/ccWP9Twso20sYTrKpExByTfKALsmzSj5qKmCzdPUhHwJ44aWG0bNHjgJUv+aEUAd0tmXTXOWjQmatRAg==" saltValue="jridfbS9USBf0wKkIh0x8Q==" spinCount="100000" sheet="1" objects="1" scenarios="1"/>
  <mergeCells count="103">
    <mergeCell ref="O34:P34"/>
    <mergeCell ref="O35:P35"/>
    <mergeCell ref="S32:V33"/>
    <mergeCell ref="I33:J33"/>
    <mergeCell ref="I36:J36"/>
    <mergeCell ref="B34:C34"/>
    <mergeCell ref="B35:C35"/>
    <mergeCell ref="W33:X33"/>
    <mergeCell ref="J42:L42"/>
    <mergeCell ref="M42:N42"/>
    <mergeCell ref="R34:V34"/>
    <mergeCell ref="R35:V35"/>
    <mergeCell ref="D42:G42"/>
    <mergeCell ref="H42:I42"/>
    <mergeCell ref="H43:I43"/>
    <mergeCell ref="D37:E37"/>
    <mergeCell ref="I37:J37"/>
    <mergeCell ref="B42:C42"/>
    <mergeCell ref="K38:O38"/>
    <mergeCell ref="O37:P37"/>
    <mergeCell ref="F38:G38"/>
    <mergeCell ref="H38:J38"/>
    <mergeCell ref="H58:L58"/>
    <mergeCell ref="P58:X58"/>
    <mergeCell ref="S50:U50"/>
    <mergeCell ref="B47:Y47"/>
    <mergeCell ref="B48:E49"/>
    <mergeCell ref="S48:U49"/>
    <mergeCell ref="J43:L43"/>
    <mergeCell ref="J44:L44"/>
    <mergeCell ref="M43:N43"/>
    <mergeCell ref="B43:C43"/>
    <mergeCell ref="D43:G43"/>
    <mergeCell ref="M3:Y3"/>
    <mergeCell ref="B6:Y7"/>
    <mergeCell ref="B10:Y12"/>
    <mergeCell ref="K1:Y1"/>
    <mergeCell ref="G15:K15"/>
    <mergeCell ref="U15:Y15"/>
    <mergeCell ref="U16:Y16"/>
    <mergeCell ref="G17:O17"/>
    <mergeCell ref="U17:Y17"/>
    <mergeCell ref="G2:Y2"/>
    <mergeCell ref="D19:I19"/>
    <mergeCell ref="L19:O19"/>
    <mergeCell ref="V19:Y19"/>
    <mergeCell ref="N18:Y18"/>
    <mergeCell ref="C16:F16"/>
    <mergeCell ref="G16:N16"/>
    <mergeCell ref="B25:Y25"/>
    <mergeCell ref="D20:I20"/>
    <mergeCell ref="J20:K20"/>
    <mergeCell ref="L20:O20"/>
    <mergeCell ref="V20:Y20"/>
    <mergeCell ref="L21:Y21"/>
    <mergeCell ref="B26:F27"/>
    <mergeCell ref="B28:F28"/>
    <mergeCell ref="D35:E35"/>
    <mergeCell ref="R37:V37"/>
    <mergeCell ref="I34:J34"/>
    <mergeCell ref="I35:J35"/>
    <mergeCell ref="B36:C36"/>
    <mergeCell ref="B37:C37"/>
    <mergeCell ref="F34:G34"/>
    <mergeCell ref="F35:G35"/>
    <mergeCell ref="F36:G36"/>
    <mergeCell ref="F37:G37"/>
    <mergeCell ref="D34:E34"/>
    <mergeCell ref="D36:E36"/>
    <mergeCell ref="O36:P36"/>
    <mergeCell ref="R36:V36"/>
    <mergeCell ref="G26:G27"/>
    <mergeCell ref="H26:K27"/>
    <mergeCell ref="L26:M27"/>
    <mergeCell ref="N26:P27"/>
    <mergeCell ref="N28:P28"/>
    <mergeCell ref="L28:M28"/>
    <mergeCell ref="H28:K28"/>
    <mergeCell ref="B31:X31"/>
    <mergeCell ref="C62:G62"/>
    <mergeCell ref="H62:L62"/>
    <mergeCell ref="C63:G63"/>
    <mergeCell ref="H63:L63"/>
    <mergeCell ref="B59:H59"/>
    <mergeCell ref="J59:N59"/>
    <mergeCell ref="F48:G49"/>
    <mergeCell ref="F50:G50"/>
    <mergeCell ref="L39:M39"/>
    <mergeCell ref="B50:E50"/>
    <mergeCell ref="M44:N44"/>
    <mergeCell ref="B44:C44"/>
    <mergeCell ref="D44:G44"/>
    <mergeCell ref="H44:I44"/>
    <mergeCell ref="B41:S41"/>
    <mergeCell ref="P59:X59"/>
    <mergeCell ref="P60:X60"/>
    <mergeCell ref="C61:G61"/>
    <mergeCell ref="H61:L61"/>
    <mergeCell ref="P51:X57"/>
    <mergeCell ref="J52:L52"/>
    <mergeCell ref="J54:L54"/>
    <mergeCell ref="J56:L56"/>
    <mergeCell ref="C58:G58"/>
  </mergeCells>
  <conditionalFormatting sqref="B28 G28:H28 L28 B50">
    <cfRule type="containsBlanks" dxfId="5" priority="10">
      <formula>LEN(TRIM(B28))=0</formula>
    </cfRule>
  </conditionalFormatting>
  <conditionalFormatting sqref="B43:G44">
    <cfRule type="containsBlanks" dxfId="4" priority="1">
      <formula>LEN(TRIM(B43))=0</formula>
    </cfRule>
  </conditionalFormatting>
  <conditionalFormatting sqref="B59:H59 J59:N59">
    <cfRule type="containsBlanks" dxfId="3" priority="8">
      <formula>LEN(TRIM(B59))=0</formula>
    </cfRule>
  </conditionalFormatting>
  <conditionalFormatting sqref="D34:E37 N34:N37">
    <cfRule type="containsBlanks" dxfId="2" priority="4">
      <formula>LEN(TRIM(D34))=0</formula>
    </cfRule>
    <cfRule type="containsBlanks" dxfId="1" priority="5">
      <formula>LEN(TRIM(D34))=0</formula>
    </cfRule>
  </conditionalFormatting>
  <conditionalFormatting sqref="G15:K15 U15:Y17 G16:N16 G17:O17 N18:Y18 D19:I20 L19:O20 V19:Y20 L21:Y21">
    <cfRule type="containsBlanks" dxfId="0" priority="9">
      <formula>LEN(TRIM(D15))=0</formula>
    </cfRule>
  </conditionalFormatting>
  <dataValidations count="2">
    <dataValidation type="list" allowBlank="1" showInputMessage="1" showErrorMessage="1" sqref="L19:O19" xr:uid="{5E521959-66F9-49DC-BA78-E7B26D45CBEA}">
      <formula1>$A$2:$A$15</formula1>
    </dataValidation>
    <dataValidation type="list" allowBlank="1" showInputMessage="1" showErrorMessage="1" sqref="U15:Y15" xr:uid="{F83BBDE9-8E7A-4CE7-B416-DD628EBABABA}">
      <formula1>$AA$15:$AA$20</formula1>
    </dataValidation>
  </dataValidations>
  <pageMargins left="9.46969696969697E-3"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06EE227382EB429F47BE4D42CF6B9F" ma:contentTypeVersion="18" ma:contentTypeDescription="Create a new document." ma:contentTypeScope="" ma:versionID="309e1e06e4e089391b271737ca68a245">
  <xsd:schema xmlns:xsd="http://www.w3.org/2001/XMLSchema" xmlns:xs="http://www.w3.org/2001/XMLSchema" xmlns:p="http://schemas.microsoft.com/office/2006/metadata/properties" xmlns:ns2="84eca689-8210-4da8-843e-3b73c6fcd837" xmlns:ns3="ce991ce1-64d4-48a5-9bf2-1030fbc403e0" targetNamespace="http://schemas.microsoft.com/office/2006/metadata/properties" ma:root="true" ma:fieldsID="3a40dbb93cd721e071b1634fd084d77a" ns2:_="" ns3:_="">
    <xsd:import namespace="84eca689-8210-4da8-843e-3b73c6fcd837"/>
    <xsd:import namespace="ce991ce1-64d4-48a5-9bf2-1030fbc403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eca689-8210-4da8-843e-3b73c6fcd8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fb08a86-3d65-47ef-9009-67a2ece606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991ce1-64d4-48a5-9bf2-1030fbc403e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58c06e-564a-4696-abda-9e5ee8e8f17f}" ma:internalName="TaxCatchAll" ma:showField="CatchAllData" ma:web="ce991ce1-64d4-48a5-9bf2-1030fbc403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eca689-8210-4da8-843e-3b73c6fcd837">
      <Terms xmlns="http://schemas.microsoft.com/office/infopath/2007/PartnerControls"/>
    </lcf76f155ced4ddcb4097134ff3c332f>
    <TaxCatchAll xmlns="ce991ce1-64d4-48a5-9bf2-1030fbc403e0" xsi:nil="true"/>
  </documentManagement>
</p:properties>
</file>

<file path=customXml/itemProps1.xml><?xml version="1.0" encoding="utf-8"?>
<ds:datastoreItem xmlns:ds="http://schemas.openxmlformats.org/officeDocument/2006/customXml" ds:itemID="{88B48EFD-85DB-4679-96BB-C14D46155588}">
  <ds:schemaRefs>
    <ds:schemaRef ds:uri="http://schemas.microsoft.com/sharepoint/v3/contenttype/forms"/>
  </ds:schemaRefs>
</ds:datastoreItem>
</file>

<file path=customXml/itemProps2.xml><?xml version="1.0" encoding="utf-8"?>
<ds:datastoreItem xmlns:ds="http://schemas.openxmlformats.org/officeDocument/2006/customXml" ds:itemID="{8B4AB04B-6708-4EC5-8AF0-47A08385B0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eca689-8210-4da8-843e-3b73c6fcd837"/>
    <ds:schemaRef ds:uri="ce991ce1-64d4-48a5-9bf2-1030fbc403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ED8A4B-DF1D-4DAE-9826-EF18C5DCA264}">
  <ds:schemaRefs>
    <ds:schemaRef ds:uri="http://schemas.microsoft.com/office/2006/metadata/properties"/>
    <ds:schemaRef ds:uri="http://schemas.microsoft.com/office/infopath/2007/PartnerControls"/>
    <ds:schemaRef ds:uri="84eca689-8210-4da8-843e-3b73c6fcd837"/>
    <ds:schemaRef ds:uri="ce991ce1-64d4-48a5-9bf2-1030fbc403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vt:lpstr>
      <vt:lpstr>Calc</vt:lpstr>
      <vt:lpstr>FR</vt:lpstr>
    </vt:vector>
  </TitlesOfParts>
  <Manager/>
  <Company>Entandem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Behnaz Malamiry</dc:creator>
  <cp:keywords/>
  <dc:description/>
  <cp:lastModifiedBy>Kieran Bishop</cp:lastModifiedBy>
  <cp:revision/>
  <dcterms:created xsi:type="dcterms:W3CDTF">2024-02-09T21:07:18Z</dcterms:created>
  <dcterms:modified xsi:type="dcterms:W3CDTF">2026-02-17T20:54:44Z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0x0101004806EE227382EB429F47BE4D42CF6B9F</vt:lpwstr>
  </property>
  <property fmtid="{D5CDD505-2E9C-101B-9397-08002B2CF9AE}" pid="3" name="MediaServiceImageTags">
    <vt:lpwstr/>
  </property>
</Properties>
</file>